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35" windowWidth="19980" windowHeight="7815" tabRatio="916"/>
  </bookViews>
  <sheets>
    <sheet name="описание" sheetId="10" r:id="rId1"/>
    <sheet name="анкета" sheetId="7" r:id="rId2"/>
    <sheet name="свод  итог" sheetId="12" state="hidden" r:id="rId3"/>
  </sheets>
  <definedNames>
    <definedName name="воздействие">анкета!$F$92:$F$100</definedName>
    <definedName name="Выбор">анкета!$F$3:$F$5</definedName>
    <definedName name="выручка">анкета!$F$38:$F$44</definedName>
    <definedName name="геогр">анкета!$F$7:$F$9</definedName>
    <definedName name="динамика">анкета!$F$25:$F$29</definedName>
    <definedName name="динамика_лучше">анкета!$F$105:$F$109</definedName>
    <definedName name="значимость">анкета!$F$84:$F$89</definedName>
    <definedName name="модель">анкета!$F$47:$F$49</definedName>
    <definedName name="_xlnm.Print_Area" localSheetId="1">анкета!$A$2:$E$285</definedName>
    <definedName name="_xlnm.Print_Area" localSheetId="0">описание!$A$1:$A$21</definedName>
    <definedName name="офис_долл">анкета!$F$17:$F$22</definedName>
    <definedName name="оценка">анкета!$F$77:$F$81</definedName>
    <definedName name="приоритет">анкета!$F$241:$F$247</definedName>
    <definedName name="проц">анкета!$F$11:$F$15</definedName>
    <definedName name="Специализация">анкета!$F$117:$F$130</definedName>
    <definedName name="цена">анкета!$F$51:$F$53</definedName>
    <definedName name="Языки">анкета!$F$135:$F$144</definedName>
  </definedNames>
  <calcPr calcId="145621"/>
</workbook>
</file>

<file path=xl/calcChain.xml><?xml version="1.0" encoding="utf-8"?>
<calcChain xmlns="http://schemas.openxmlformats.org/spreadsheetml/2006/main">
  <c r="K239" i="7" l="1"/>
  <c r="K283" i="7"/>
  <c r="G216" i="7"/>
  <c r="G205" i="7"/>
  <c r="H205" i="7" s="1"/>
  <c r="H198" i="7"/>
  <c r="G198" i="7"/>
  <c r="G188" i="7"/>
  <c r="K160" i="7"/>
  <c r="I160" i="7"/>
  <c r="I159" i="7"/>
  <c r="K159" i="7" s="1"/>
  <c r="I205" i="7"/>
  <c r="I149" i="7"/>
  <c r="I152" i="7"/>
  <c r="I155" i="7"/>
  <c r="I156" i="7"/>
  <c r="I197" i="7"/>
  <c r="I198" i="7"/>
  <c r="I204" i="7"/>
  <c r="G204" i="7"/>
  <c r="H204" i="7" s="1"/>
  <c r="K198" i="7"/>
  <c r="K265" i="7"/>
  <c r="K205" i="7" l="1"/>
  <c r="K204" i="7"/>
  <c r="K278" i="7"/>
  <c r="K277" i="7"/>
  <c r="K276" i="7"/>
  <c r="K249" i="7"/>
  <c r="K248" i="7"/>
  <c r="K230" i="7"/>
  <c r="K97" i="7"/>
  <c r="K24" i="7"/>
  <c r="K221" i="7"/>
  <c r="K220" i="7"/>
  <c r="H230" i="7"/>
  <c r="H229" i="7"/>
  <c r="H228" i="7"/>
  <c r="H227" i="7"/>
  <c r="H226" i="7"/>
  <c r="K226" i="7" s="1"/>
  <c r="H225" i="7"/>
  <c r="H224" i="7"/>
  <c r="H223" i="7"/>
  <c r="H222" i="7"/>
  <c r="K218" i="7"/>
  <c r="K203" i="7"/>
  <c r="K195" i="7"/>
  <c r="K193" i="7"/>
  <c r="K162" i="7"/>
  <c r="K161" i="7"/>
  <c r="K154" i="7"/>
  <c r="K153" i="7"/>
  <c r="K151" i="7"/>
  <c r="K148" i="7"/>
  <c r="K11" i="7"/>
  <c r="K10" i="7"/>
  <c r="K9" i="7"/>
  <c r="K8" i="7"/>
  <c r="K7" i="7"/>
  <c r="K6" i="7"/>
  <c r="K5" i="7"/>
  <c r="K4" i="7"/>
  <c r="K3" i="7"/>
  <c r="G210" i="7"/>
  <c r="H191" i="7"/>
  <c r="H282" i="7"/>
  <c r="H281" i="7"/>
  <c r="H280" i="7"/>
  <c r="H279" i="7"/>
  <c r="H276" i="7"/>
  <c r="H275" i="7"/>
  <c r="H274" i="7"/>
  <c r="H273" i="7"/>
  <c r="H272" i="7"/>
  <c r="H271" i="7"/>
  <c r="H270" i="7"/>
  <c r="H269" i="7"/>
  <c r="H268" i="7"/>
  <c r="H267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6" i="7"/>
  <c r="K246" i="7" s="1"/>
  <c r="H245" i="7"/>
  <c r="H244" i="7"/>
  <c r="H243" i="7"/>
  <c r="H242" i="7"/>
  <c r="H241" i="7"/>
  <c r="H200" i="7"/>
  <c r="H201" i="7"/>
  <c r="H199" i="7"/>
  <c r="G215" i="7"/>
  <c r="H215" i="7" s="1"/>
  <c r="G214" i="7"/>
  <c r="H214" i="7" s="1"/>
  <c r="G213" i="7"/>
  <c r="H213" i="7" s="1"/>
  <c r="G212" i="7"/>
  <c r="H212" i="7" s="1"/>
  <c r="G207" i="7"/>
  <c r="H207" i="7" s="1"/>
  <c r="G208" i="7"/>
  <c r="H208" i="7" s="1"/>
  <c r="G209" i="7"/>
  <c r="H209" i="7" s="1"/>
  <c r="G206" i="7"/>
  <c r="H206" i="7" s="1"/>
  <c r="G149" i="7"/>
  <c r="H149" i="7" s="1"/>
  <c r="K149" i="7" s="1"/>
  <c r="E216" i="7" l="1"/>
  <c r="K216" i="7" s="1"/>
  <c r="E210" i="7"/>
  <c r="K210" i="7" s="1"/>
  <c r="F247" i="7"/>
  <c r="F243" i="7"/>
  <c r="F244" i="7"/>
  <c r="F245" i="7"/>
  <c r="F246" i="7"/>
  <c r="F242" i="7"/>
  <c r="M233" i="7"/>
  <c r="O233" i="7" s="1"/>
  <c r="G152" i="7"/>
  <c r="H152" i="7" s="1"/>
  <c r="K152" i="7" s="1"/>
  <c r="G197" i="7"/>
  <c r="H197" i="7" s="1"/>
  <c r="K197" i="7" s="1"/>
  <c r="G156" i="7"/>
  <c r="H156" i="7" s="1"/>
  <c r="K156" i="7" s="1"/>
  <c r="G155" i="7"/>
  <c r="H155" i="7" s="1"/>
  <c r="K155" i="7" s="1"/>
  <c r="F129" i="7"/>
  <c r="F144" i="7"/>
  <c r="F137" i="7"/>
  <c r="F138" i="7"/>
  <c r="F139" i="7"/>
  <c r="F140" i="7"/>
  <c r="F141" i="7"/>
  <c r="F142" i="7"/>
  <c r="F143" i="7"/>
  <c r="F136" i="7"/>
  <c r="F118" i="7"/>
  <c r="F119" i="7"/>
  <c r="F120" i="7"/>
  <c r="F121" i="7"/>
  <c r="F122" i="7"/>
  <c r="F123" i="7"/>
  <c r="F124" i="7"/>
  <c r="F125" i="7"/>
  <c r="F126" i="7"/>
  <c r="F127" i="7"/>
  <c r="F128" i="7"/>
  <c r="H192" i="7"/>
  <c r="K192" i="7" s="1"/>
  <c r="H190" i="7"/>
  <c r="H189" i="7"/>
  <c r="H188" i="7"/>
  <c r="H186" i="7"/>
  <c r="K186" i="7" s="1"/>
  <c r="H185" i="7"/>
  <c r="H184" i="7"/>
  <c r="H183" i="7"/>
  <c r="H182" i="7"/>
  <c r="H181" i="7"/>
  <c r="H180" i="7"/>
  <c r="H179" i="7"/>
  <c r="H178" i="7"/>
  <c r="H177" i="7"/>
  <c r="H176" i="7"/>
  <c r="H171" i="7"/>
  <c r="K171" i="7" s="1"/>
  <c r="H170" i="7"/>
  <c r="H169" i="7"/>
  <c r="H168" i="7"/>
  <c r="H142" i="7"/>
  <c r="K142" i="7" s="1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K125" i="7" s="1"/>
  <c r="H124" i="7"/>
  <c r="H123" i="7"/>
  <c r="H122" i="7"/>
  <c r="H121" i="7"/>
  <c r="H120" i="7"/>
  <c r="H119" i="7"/>
  <c r="H118" i="7"/>
  <c r="H117" i="7"/>
  <c r="H116" i="7"/>
  <c r="H115" i="7"/>
  <c r="H114" i="7"/>
  <c r="H113" i="7"/>
  <c r="K113" i="7" s="1"/>
  <c r="H112" i="7"/>
  <c r="H111" i="7"/>
  <c r="H110" i="7"/>
  <c r="H109" i="7"/>
  <c r="H108" i="7"/>
  <c r="H107" i="7"/>
  <c r="H99" i="7"/>
  <c r="H100" i="7"/>
  <c r="H101" i="7"/>
  <c r="H102" i="7"/>
  <c r="H103" i="7"/>
  <c r="H104" i="7"/>
  <c r="H105" i="7"/>
  <c r="H106" i="7"/>
  <c r="K106" i="7" s="1"/>
  <c r="H98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K95" i="7" s="1"/>
  <c r="H76" i="7"/>
  <c r="H62" i="7"/>
  <c r="I62" i="7"/>
  <c r="J62" i="7"/>
  <c r="H63" i="7"/>
  <c r="I63" i="7"/>
  <c r="J63" i="7"/>
  <c r="H64" i="7"/>
  <c r="I64" i="7"/>
  <c r="J64" i="7"/>
  <c r="H65" i="7"/>
  <c r="I65" i="7"/>
  <c r="J65" i="7"/>
  <c r="H66" i="7"/>
  <c r="I66" i="7"/>
  <c r="J66" i="7"/>
  <c r="H67" i="7"/>
  <c r="I67" i="7"/>
  <c r="J67" i="7"/>
  <c r="H68" i="7"/>
  <c r="I68" i="7"/>
  <c r="J68" i="7"/>
  <c r="H69" i="7"/>
  <c r="I69" i="7"/>
  <c r="J69" i="7"/>
  <c r="H70" i="7"/>
  <c r="I70" i="7"/>
  <c r="J70" i="7"/>
  <c r="H71" i="7"/>
  <c r="I71" i="7"/>
  <c r="J71" i="7"/>
  <c r="H72" i="7"/>
  <c r="I72" i="7"/>
  <c r="J72" i="7"/>
  <c r="H73" i="7"/>
  <c r="I73" i="7"/>
  <c r="J73" i="7"/>
  <c r="I61" i="7"/>
  <c r="J61" i="7"/>
  <c r="H61" i="7"/>
  <c r="K188" i="7" l="1"/>
  <c r="H23" i="7"/>
  <c r="K23" i="7" s="1"/>
  <c r="H22" i="7"/>
  <c r="H21" i="7"/>
  <c r="H20" i="7"/>
  <c r="H19" i="7"/>
  <c r="H18" i="7"/>
  <c r="H17" i="7"/>
  <c r="H16" i="7"/>
  <c r="H15" i="7"/>
  <c r="G14" i="7"/>
  <c r="G13" i="7"/>
  <c r="H12" i="7"/>
  <c r="H145" i="7" l="1"/>
  <c r="H146" i="7"/>
  <c r="H147" i="7"/>
  <c r="H144" i="7"/>
  <c r="L4" i="7" l="1"/>
  <c r="L5" i="7" s="1"/>
  <c r="L6" i="7" s="1"/>
  <c r="L7" i="7" s="1"/>
  <c r="L8" i="7" s="1"/>
  <c r="L9" i="7" s="1"/>
  <c r="L10" i="7" s="1"/>
  <c r="L11" i="7" s="1"/>
  <c r="L12" i="7" s="1"/>
  <c r="L13" i="7" l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49" i="7" s="1"/>
  <c r="L50" i="7" s="1"/>
  <c r="L51" i="7" s="1"/>
  <c r="L52" i="7" s="1"/>
  <c r="L53" i="7" s="1"/>
  <c r="L54" i="7" s="1"/>
  <c r="L55" i="7" s="1"/>
  <c r="L56" i="7" s="1"/>
  <c r="L57" i="7" s="1"/>
  <c r="L58" i="7" s="1"/>
  <c r="L59" i="7" s="1"/>
  <c r="L60" i="7" s="1"/>
  <c r="L61" i="7" s="1"/>
  <c r="L62" i="7" s="1"/>
  <c r="L63" i="7" s="1"/>
  <c r="L64" i="7" s="1"/>
  <c r="L65" i="7" s="1"/>
  <c r="L66" i="7" s="1"/>
  <c r="L67" i="7" s="1"/>
  <c r="L68" i="7" s="1"/>
  <c r="L69" i="7" s="1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80" i="7" s="1"/>
  <c r="L81" i="7" s="1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92" i="7" s="1"/>
  <c r="L93" i="7" s="1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17" i="7" s="1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28" i="7" s="1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140" i="7" s="1"/>
  <c r="L141" i="7" s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L152" i="7" s="1"/>
  <c r="L153" i="7" s="1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64" i="7" s="1"/>
  <c r="L165" i="7" s="1"/>
  <c r="L166" i="7" s="1"/>
  <c r="L167" i="7" s="1"/>
  <c r="L168" i="7" s="1"/>
  <c r="L169" i="7" s="1"/>
  <c r="L170" i="7" s="1"/>
  <c r="L171" i="7" s="1"/>
  <c r="L172" i="7" s="1"/>
  <c r="L173" i="7" s="1"/>
  <c r="L174" i="7" s="1"/>
  <c r="L175" i="7" s="1"/>
  <c r="L176" i="7" s="1"/>
  <c r="L177" i="7" s="1"/>
  <c r="L178" i="7" s="1"/>
  <c r="L179" i="7" s="1"/>
  <c r="L180" i="7" s="1"/>
  <c r="L181" i="7" s="1"/>
  <c r="L182" i="7" s="1"/>
  <c r="L183" i="7" s="1"/>
  <c r="L184" i="7" s="1"/>
  <c r="L185" i="7" s="1"/>
  <c r="L186" i="7" s="1"/>
  <c r="L187" i="7" s="1"/>
  <c r="L188" i="7" s="1"/>
  <c r="L189" i="7" s="1"/>
  <c r="L190" i="7" s="1"/>
  <c r="L192" i="7" s="1"/>
  <c r="L193" i="7" s="1"/>
  <c r="L194" i="7" s="1"/>
  <c r="L195" i="7" s="1"/>
  <c r="L196" i="7" s="1"/>
  <c r="L197" i="7" s="1"/>
  <c r="L198" i="7" s="1"/>
  <c r="L199" i="7" s="1"/>
  <c r="L200" i="7" s="1"/>
  <c r="L201" i="7" s="1"/>
  <c r="L202" i="7" s="1"/>
  <c r="L203" i="7" s="1"/>
  <c r="L204" i="7" s="1"/>
  <c r="L205" i="7" s="1"/>
  <c r="L206" i="7" s="1"/>
  <c r="L207" i="7" s="1"/>
  <c r="L208" i="7" s="1"/>
  <c r="L209" i="7" s="1"/>
  <c r="L210" i="7" s="1"/>
  <c r="L211" i="7" s="1"/>
  <c r="L212" i="7" s="1"/>
  <c r="L213" i="7" s="1"/>
  <c r="L214" i="7" s="1"/>
  <c r="L215" i="7" s="1"/>
  <c r="L216" i="7" s="1"/>
  <c r="L217" i="7" s="1"/>
  <c r="L218" i="7" s="1"/>
  <c r="L219" i="7" s="1"/>
  <c r="L220" i="7" s="1"/>
  <c r="L221" i="7" s="1"/>
  <c r="L222" i="7" s="1"/>
  <c r="L223" i="7" s="1"/>
  <c r="L224" i="7" s="1"/>
  <c r="L225" i="7" s="1"/>
  <c r="L226" i="7" s="1"/>
  <c r="L227" i="7" s="1"/>
  <c r="L228" i="7" s="1"/>
  <c r="L229" i="7" s="1"/>
  <c r="L230" i="7" s="1"/>
  <c r="L231" i="7" s="1"/>
  <c r="L232" i="7" s="1"/>
  <c r="M15" i="7"/>
  <c r="O15" i="7" s="1"/>
  <c r="M16" i="7"/>
  <c r="O16" i="7" s="1"/>
  <c r="M17" i="7"/>
  <c r="O17" i="7" s="1"/>
  <c r="M18" i="7"/>
  <c r="O18" i="7" s="1"/>
  <c r="M19" i="7"/>
  <c r="O19" i="7" s="1"/>
  <c r="M20" i="7"/>
  <c r="O20" i="7" s="1"/>
  <c r="M21" i="7"/>
  <c r="O21" i="7" s="1"/>
  <c r="M22" i="7"/>
  <c r="O22" i="7" s="1"/>
  <c r="M25" i="7"/>
  <c r="O25" i="7" s="1"/>
  <c r="M26" i="7"/>
  <c r="O26" i="7" s="1"/>
  <c r="M27" i="7"/>
  <c r="O27" i="7" s="1"/>
  <c r="M28" i="7"/>
  <c r="O28" i="7" s="1"/>
  <c r="M30" i="7"/>
  <c r="O30" i="7" s="1"/>
  <c r="M31" i="7"/>
  <c r="O31" i="7" s="1"/>
  <c r="M32" i="7"/>
  <c r="O32" i="7" s="1"/>
  <c r="M33" i="7"/>
  <c r="O33" i="7" s="1"/>
  <c r="M34" i="7"/>
  <c r="O34" i="7" s="1"/>
  <c r="M35" i="7"/>
  <c r="O35" i="7" s="1"/>
  <c r="M36" i="7"/>
  <c r="O36" i="7" s="1"/>
  <c r="M37" i="7"/>
  <c r="O37" i="7" s="1"/>
  <c r="M38" i="7"/>
  <c r="O38" i="7" s="1"/>
  <c r="M39" i="7"/>
  <c r="O39" i="7" s="1"/>
  <c r="M40" i="7"/>
  <c r="O40" i="7" s="1"/>
  <c r="M41" i="7"/>
  <c r="O41" i="7" s="1"/>
  <c r="M42" i="7"/>
  <c r="O42" i="7" s="1"/>
  <c r="M43" i="7"/>
  <c r="O43" i="7" s="1"/>
  <c r="M44" i="7"/>
  <c r="O44" i="7" s="1"/>
  <c r="M46" i="7"/>
  <c r="O46" i="7" s="1"/>
  <c r="M47" i="7"/>
  <c r="O47" i="7" s="1"/>
  <c r="M48" i="7"/>
  <c r="O48" i="7" s="1"/>
  <c r="M49" i="7"/>
  <c r="O49" i="7" s="1"/>
  <c r="M50" i="7"/>
  <c r="O50" i="7" s="1"/>
  <c r="M51" i="7"/>
  <c r="O51" i="7" s="1"/>
  <c r="M52" i="7"/>
  <c r="O52" i="7" s="1"/>
  <c r="M53" i="7"/>
  <c r="O53" i="7" s="1"/>
  <c r="M54" i="7"/>
  <c r="O54" i="7" s="1"/>
  <c r="M55" i="7"/>
  <c r="O55" i="7" s="1"/>
  <c r="M56" i="7"/>
  <c r="O56" i="7" s="1"/>
  <c r="M57" i="7"/>
  <c r="O57" i="7" s="1"/>
  <c r="M58" i="7"/>
  <c r="O58" i="7" s="1"/>
  <c r="M59" i="7"/>
  <c r="O59" i="7" s="1"/>
  <c r="M60" i="7"/>
  <c r="O60" i="7" s="1"/>
  <c r="M62" i="7"/>
  <c r="O62" i="7" s="1"/>
  <c r="M63" i="7"/>
  <c r="O63" i="7" s="1"/>
  <c r="M64" i="7"/>
  <c r="O64" i="7" s="1"/>
  <c r="M65" i="7"/>
  <c r="O65" i="7" s="1"/>
  <c r="M66" i="7"/>
  <c r="O66" i="7" s="1"/>
  <c r="M67" i="7"/>
  <c r="O67" i="7" s="1"/>
  <c r="M68" i="7"/>
  <c r="O68" i="7" s="1"/>
  <c r="M69" i="7"/>
  <c r="O69" i="7" s="1"/>
  <c r="M70" i="7"/>
  <c r="O70" i="7" s="1"/>
  <c r="M71" i="7"/>
  <c r="O71" i="7" s="1"/>
  <c r="M72" i="7"/>
  <c r="O72" i="7" s="1"/>
  <c r="M73" i="7"/>
  <c r="O73" i="7" s="1"/>
  <c r="M74" i="7"/>
  <c r="O74" i="7" s="1"/>
  <c r="M75" i="7"/>
  <c r="O75" i="7" s="1"/>
  <c r="M77" i="7"/>
  <c r="O77" i="7" s="1"/>
  <c r="M78" i="7"/>
  <c r="O78" i="7" s="1"/>
  <c r="M79" i="7"/>
  <c r="O79" i="7" s="1"/>
  <c r="M80" i="7"/>
  <c r="O80" i="7" s="1"/>
  <c r="M81" i="7"/>
  <c r="O81" i="7" s="1"/>
  <c r="M82" i="7"/>
  <c r="O82" i="7" s="1"/>
  <c r="M83" i="7"/>
  <c r="O83" i="7" s="1"/>
  <c r="M84" i="7"/>
  <c r="O84" i="7" s="1"/>
  <c r="M85" i="7"/>
  <c r="O85" i="7" s="1"/>
  <c r="M86" i="7"/>
  <c r="O86" i="7" s="1"/>
  <c r="M87" i="7"/>
  <c r="O87" i="7" s="1"/>
  <c r="M88" i="7"/>
  <c r="O88" i="7" s="1"/>
  <c r="M89" i="7"/>
  <c r="O89" i="7" s="1"/>
  <c r="M90" i="7"/>
  <c r="O90" i="7" s="1"/>
  <c r="M91" i="7"/>
  <c r="O91" i="7" s="1"/>
  <c r="M92" i="7"/>
  <c r="O92" i="7" s="1"/>
  <c r="M93" i="7"/>
  <c r="O93" i="7" s="1"/>
  <c r="M94" i="7"/>
  <c r="O94" i="7" s="1"/>
  <c r="M96" i="7"/>
  <c r="O96" i="7" s="1"/>
  <c r="M99" i="7"/>
  <c r="O99" i="7" s="1"/>
  <c r="M100" i="7"/>
  <c r="O100" i="7" s="1"/>
  <c r="M101" i="7"/>
  <c r="O101" i="7" s="1"/>
  <c r="M102" i="7"/>
  <c r="O102" i="7" s="1"/>
  <c r="M103" i="7"/>
  <c r="O103" i="7" s="1"/>
  <c r="M104" i="7"/>
  <c r="O104" i="7" s="1"/>
  <c r="M105" i="7"/>
  <c r="O105" i="7" s="1"/>
  <c r="M108" i="7"/>
  <c r="O108" i="7" s="1"/>
  <c r="M109" i="7"/>
  <c r="O109" i="7" s="1"/>
  <c r="M110" i="7"/>
  <c r="O110" i="7" s="1"/>
  <c r="M111" i="7"/>
  <c r="O111" i="7" s="1"/>
  <c r="M112" i="7"/>
  <c r="O112" i="7" s="1"/>
  <c r="M114" i="7"/>
  <c r="O114" i="7" s="1"/>
  <c r="M116" i="7"/>
  <c r="O116" i="7" s="1"/>
  <c r="M117" i="7"/>
  <c r="O117" i="7" s="1"/>
  <c r="M118" i="7"/>
  <c r="O118" i="7" s="1"/>
  <c r="M119" i="7"/>
  <c r="O119" i="7" s="1"/>
  <c r="M120" i="7"/>
  <c r="O120" i="7" s="1"/>
  <c r="M121" i="7"/>
  <c r="O121" i="7" s="1"/>
  <c r="M122" i="7"/>
  <c r="O122" i="7" s="1"/>
  <c r="M123" i="7"/>
  <c r="O123" i="7" s="1"/>
  <c r="M124" i="7"/>
  <c r="O124" i="7" s="1"/>
  <c r="M127" i="7"/>
  <c r="O127" i="7" s="1"/>
  <c r="M128" i="7"/>
  <c r="O128" i="7" s="1"/>
  <c r="M129" i="7"/>
  <c r="O129" i="7" s="1"/>
  <c r="M130" i="7"/>
  <c r="O130" i="7" s="1"/>
  <c r="M131" i="7"/>
  <c r="O131" i="7" s="1"/>
  <c r="M132" i="7"/>
  <c r="O132" i="7" s="1"/>
  <c r="M133" i="7"/>
  <c r="O133" i="7" s="1"/>
  <c r="M134" i="7"/>
  <c r="O134" i="7" s="1"/>
  <c r="M135" i="7"/>
  <c r="O135" i="7" s="1"/>
  <c r="M136" i="7"/>
  <c r="O136" i="7" s="1"/>
  <c r="M137" i="7"/>
  <c r="O137" i="7" s="1"/>
  <c r="M138" i="7"/>
  <c r="O138" i="7" s="1"/>
  <c r="M139" i="7"/>
  <c r="O139" i="7" s="1"/>
  <c r="M140" i="7"/>
  <c r="O140" i="7" s="1"/>
  <c r="M141" i="7"/>
  <c r="O141" i="7" s="1"/>
  <c r="M143" i="7"/>
  <c r="O143" i="7" s="1"/>
  <c r="M145" i="7"/>
  <c r="O145" i="7" s="1"/>
  <c r="M146" i="7"/>
  <c r="O146" i="7" s="1"/>
  <c r="M147" i="7"/>
  <c r="O147" i="7" s="1"/>
  <c r="M150" i="7"/>
  <c r="O150" i="7" s="1"/>
  <c r="M158" i="7"/>
  <c r="O158" i="7" s="1"/>
  <c r="M163" i="7"/>
  <c r="O163" i="7" s="1"/>
  <c r="M165" i="7"/>
  <c r="O165" i="7" s="1"/>
  <c r="M166" i="7"/>
  <c r="O166" i="7" s="1"/>
  <c r="M167" i="7"/>
  <c r="O167" i="7" s="1"/>
  <c r="M169" i="7"/>
  <c r="O169" i="7" s="1"/>
  <c r="M170" i="7"/>
  <c r="O170" i="7" s="1"/>
  <c r="M172" i="7"/>
  <c r="O172" i="7" s="1"/>
  <c r="M174" i="7"/>
  <c r="O174" i="7" s="1"/>
  <c r="M175" i="7"/>
  <c r="O175" i="7" s="1"/>
  <c r="M177" i="7"/>
  <c r="O177" i="7" s="1"/>
  <c r="M178" i="7"/>
  <c r="O178" i="7" s="1"/>
  <c r="M179" i="7"/>
  <c r="O179" i="7" s="1"/>
  <c r="M180" i="7"/>
  <c r="O180" i="7" s="1"/>
  <c r="M181" i="7"/>
  <c r="O181" i="7" s="1"/>
  <c r="M182" i="7"/>
  <c r="O182" i="7" s="1"/>
  <c r="M183" i="7"/>
  <c r="O183" i="7" s="1"/>
  <c r="M184" i="7"/>
  <c r="O184" i="7" s="1"/>
  <c r="M185" i="7"/>
  <c r="O185" i="7" s="1"/>
  <c r="M187" i="7"/>
  <c r="O187" i="7" s="1"/>
  <c r="M189" i="7"/>
  <c r="O189" i="7" s="1"/>
  <c r="M190" i="7"/>
  <c r="O190" i="7" s="1"/>
  <c r="M192" i="7"/>
  <c r="O192" i="7" s="1"/>
  <c r="M194" i="7"/>
  <c r="O194" i="7" s="1"/>
  <c r="M196" i="7"/>
  <c r="O196" i="7" s="1"/>
  <c r="M200" i="7"/>
  <c r="O200" i="7" s="1"/>
  <c r="M201" i="7"/>
  <c r="O201" i="7" s="1"/>
  <c r="M202" i="7"/>
  <c r="O202" i="7" s="1"/>
  <c r="M206" i="7"/>
  <c r="O206" i="7" s="1"/>
  <c r="M207" i="7"/>
  <c r="O207" i="7" s="1"/>
  <c r="M208" i="7"/>
  <c r="O208" i="7" s="1"/>
  <c r="M209" i="7"/>
  <c r="O209" i="7" s="1"/>
  <c r="M211" i="7"/>
  <c r="O211" i="7" s="1"/>
  <c r="M212" i="7"/>
  <c r="O212" i="7" s="1"/>
  <c r="M213" i="7"/>
  <c r="O213" i="7" s="1"/>
  <c r="M214" i="7"/>
  <c r="O214" i="7" s="1"/>
  <c r="M215" i="7"/>
  <c r="O215" i="7" s="1"/>
  <c r="M217" i="7"/>
  <c r="O217" i="7" s="1"/>
  <c r="M219" i="7"/>
  <c r="O219" i="7" s="1"/>
  <c r="M223" i="7"/>
  <c r="O223" i="7" s="1"/>
  <c r="M224" i="7"/>
  <c r="O224" i="7" s="1"/>
  <c r="M225" i="7"/>
  <c r="O225" i="7" s="1"/>
  <c r="M228" i="7"/>
  <c r="O228" i="7" s="1"/>
  <c r="M229" i="7"/>
  <c r="O229" i="7" s="1"/>
  <c r="M231" i="7"/>
  <c r="O231" i="7" s="1"/>
  <c r="M232" i="7"/>
  <c r="O232" i="7" s="1"/>
  <c r="M234" i="7"/>
  <c r="O234" i="7" s="1"/>
  <c r="M236" i="7"/>
  <c r="O236" i="7" s="1"/>
  <c r="M237" i="7"/>
  <c r="O237" i="7" s="1"/>
  <c r="M238" i="7"/>
  <c r="O238" i="7" s="1"/>
  <c r="M240" i="7"/>
  <c r="O240" i="7" s="1"/>
  <c r="M242" i="7"/>
  <c r="O242" i="7" s="1"/>
  <c r="M243" i="7"/>
  <c r="O243" i="7" s="1"/>
  <c r="M244" i="7"/>
  <c r="O244" i="7" s="1"/>
  <c r="M245" i="7"/>
  <c r="O245" i="7" s="1"/>
  <c r="M247" i="7"/>
  <c r="O247" i="7" s="1"/>
  <c r="M251" i="7"/>
  <c r="O251" i="7" s="1"/>
  <c r="M252" i="7"/>
  <c r="O252" i="7" s="1"/>
  <c r="M253" i="7"/>
  <c r="O253" i="7" s="1"/>
  <c r="M254" i="7"/>
  <c r="O254" i="7" s="1"/>
  <c r="M255" i="7"/>
  <c r="O255" i="7" s="1"/>
  <c r="M256" i="7"/>
  <c r="O256" i="7" s="1"/>
  <c r="M257" i="7"/>
  <c r="O257" i="7" s="1"/>
  <c r="M259" i="7"/>
  <c r="O259" i="7" s="1"/>
  <c r="M260" i="7"/>
  <c r="O260" i="7" s="1"/>
  <c r="M261" i="7"/>
  <c r="O261" i="7" s="1"/>
  <c r="M262" i="7"/>
  <c r="O262" i="7" s="1"/>
  <c r="M263" i="7"/>
  <c r="O263" i="7" s="1"/>
  <c r="M264" i="7"/>
  <c r="O264" i="7" s="1"/>
  <c r="M266" i="7"/>
  <c r="O266" i="7" s="1"/>
  <c r="M268" i="7"/>
  <c r="O268" i="7" s="1"/>
  <c r="M269" i="7"/>
  <c r="O269" i="7" s="1"/>
  <c r="M270" i="7"/>
  <c r="O270" i="7" s="1"/>
  <c r="M271" i="7"/>
  <c r="O271" i="7" s="1"/>
  <c r="M272" i="7"/>
  <c r="O272" i="7" s="1"/>
  <c r="M273" i="7"/>
  <c r="O273" i="7" s="1"/>
  <c r="M274" i="7"/>
  <c r="O274" i="7" s="1"/>
  <c r="M275" i="7"/>
  <c r="O275" i="7" s="1"/>
  <c r="M280" i="7"/>
  <c r="O280" i="7" s="1"/>
  <c r="M281" i="7"/>
  <c r="O281" i="7" s="1"/>
  <c r="M282" i="7"/>
  <c r="O282" i="7" s="1"/>
  <c r="G303" i="7"/>
  <c r="M283" i="7"/>
  <c r="O283" i="7" s="1"/>
  <c r="M278" i="7"/>
  <c r="O278" i="7" s="1"/>
  <c r="M277" i="7"/>
  <c r="O277" i="7" s="1"/>
  <c r="M249" i="7"/>
  <c r="O249" i="7" s="1"/>
  <c r="M248" i="7"/>
  <c r="O248" i="7" s="1"/>
  <c r="M239" i="7"/>
  <c r="O239" i="7" s="1"/>
  <c r="H236" i="7"/>
  <c r="M221" i="7"/>
  <c r="O221" i="7" s="1"/>
  <c r="M220" i="7"/>
  <c r="O220" i="7" s="1"/>
  <c r="M218" i="7"/>
  <c r="O218" i="7" s="1"/>
  <c r="M204" i="7"/>
  <c r="O204" i="7" s="1"/>
  <c r="M205" i="7"/>
  <c r="O205" i="7" s="1"/>
  <c r="M203" i="7"/>
  <c r="O203" i="7" s="1"/>
  <c r="M198" i="7"/>
  <c r="O198" i="7" s="1"/>
  <c r="M197" i="7"/>
  <c r="O197" i="7" s="1"/>
  <c r="M195" i="7"/>
  <c r="O195" i="7" s="1"/>
  <c r="M193" i="7"/>
  <c r="O193" i="7" s="1"/>
  <c r="H175" i="7"/>
  <c r="H174" i="7"/>
  <c r="H173" i="7"/>
  <c r="H167" i="7"/>
  <c r="H166" i="7"/>
  <c r="H165" i="7"/>
  <c r="H164" i="7"/>
  <c r="M162" i="7"/>
  <c r="O162" i="7" s="1"/>
  <c r="M161" i="7"/>
  <c r="O161" i="7" s="1"/>
  <c r="H160" i="7"/>
  <c r="H159" i="7"/>
  <c r="H158" i="7"/>
  <c r="H157" i="7"/>
  <c r="M155" i="7"/>
  <c r="O155" i="7" s="1"/>
  <c r="M156" i="7"/>
  <c r="O156" i="7" s="1"/>
  <c r="M152" i="7"/>
  <c r="O152" i="7" s="1"/>
  <c r="M154" i="7"/>
  <c r="O154" i="7" s="1"/>
  <c r="M153" i="7"/>
  <c r="O153" i="7" s="1"/>
  <c r="M151" i="7"/>
  <c r="O151" i="7" s="1"/>
  <c r="M149" i="7"/>
  <c r="O149" i="7" s="1"/>
  <c r="M148" i="7"/>
  <c r="O148" i="7" s="1"/>
  <c r="M97" i="7"/>
  <c r="O97" i="7" s="1"/>
  <c r="M24" i="7"/>
  <c r="O24" i="7" s="1"/>
  <c r="M11" i="7"/>
  <c r="O11" i="7" s="1"/>
  <c r="M10" i="7"/>
  <c r="O10" i="7" s="1"/>
  <c r="M3" i="7"/>
  <c r="O3" i="7" s="1"/>
  <c r="M4" i="7"/>
  <c r="O4" i="7" s="1"/>
  <c r="M5" i="7"/>
  <c r="O5" i="7" s="1"/>
  <c r="M6" i="7"/>
  <c r="O6" i="7" s="1"/>
  <c r="M7" i="7"/>
  <c r="O7" i="7" s="1"/>
  <c r="M8" i="7"/>
  <c r="O8" i="7" s="1"/>
  <c r="M9" i="7"/>
  <c r="O9" i="7" s="1"/>
  <c r="J41" i="7"/>
  <c r="I41" i="7"/>
  <c r="H41" i="7"/>
  <c r="J40" i="7"/>
  <c r="I40" i="7"/>
  <c r="H40" i="7"/>
  <c r="J39" i="7"/>
  <c r="I39" i="7"/>
  <c r="H39" i="7"/>
  <c r="J38" i="7"/>
  <c r="I38" i="7"/>
  <c r="H38" i="7"/>
  <c r="J37" i="7"/>
  <c r="I37" i="7"/>
  <c r="H37" i="7"/>
  <c r="J36" i="7"/>
  <c r="I36" i="7"/>
  <c r="H36" i="7"/>
  <c r="J35" i="7"/>
  <c r="I35" i="7"/>
  <c r="H35" i="7"/>
  <c r="J34" i="7"/>
  <c r="I34" i="7"/>
  <c r="H34" i="7"/>
  <c r="J33" i="7"/>
  <c r="I33" i="7"/>
  <c r="H33" i="7"/>
  <c r="J32" i="7"/>
  <c r="I32" i="7"/>
  <c r="H32" i="7"/>
  <c r="J31" i="7"/>
  <c r="I31" i="7"/>
  <c r="H31" i="7"/>
  <c r="J30" i="7"/>
  <c r="I30" i="7"/>
  <c r="H30" i="7"/>
  <c r="J29" i="7"/>
  <c r="I29" i="7"/>
  <c r="H29" i="7"/>
  <c r="J57" i="7"/>
  <c r="I57" i="7"/>
  <c r="H57" i="7"/>
  <c r="J56" i="7"/>
  <c r="I56" i="7"/>
  <c r="H56" i="7"/>
  <c r="J55" i="7"/>
  <c r="I55" i="7"/>
  <c r="H55" i="7"/>
  <c r="J54" i="7"/>
  <c r="I54" i="7"/>
  <c r="H54" i="7"/>
  <c r="J53" i="7"/>
  <c r="I53" i="7"/>
  <c r="H53" i="7"/>
  <c r="J52" i="7"/>
  <c r="I52" i="7"/>
  <c r="H52" i="7"/>
  <c r="J51" i="7"/>
  <c r="I51" i="7"/>
  <c r="H51" i="7"/>
  <c r="J50" i="7"/>
  <c r="I50" i="7"/>
  <c r="H50" i="7"/>
  <c r="J49" i="7"/>
  <c r="I49" i="7"/>
  <c r="H49" i="7"/>
  <c r="J48" i="7"/>
  <c r="I48" i="7"/>
  <c r="H48" i="7"/>
  <c r="J47" i="7"/>
  <c r="I47" i="7"/>
  <c r="H47" i="7"/>
  <c r="J46" i="7"/>
  <c r="I46" i="7"/>
  <c r="H46" i="7"/>
  <c r="J45" i="7"/>
  <c r="I45" i="7"/>
  <c r="H45" i="7"/>
  <c r="L233" i="7" l="1"/>
  <c r="L234" i="7" s="1"/>
  <c r="L235" i="7" s="1"/>
  <c r="L236" i="7" s="1"/>
  <c r="L237" i="7" s="1"/>
  <c r="L238" i="7" s="1"/>
  <c r="L239" i="7" s="1"/>
  <c r="L240" i="7" s="1"/>
  <c r="L241" i="7" s="1"/>
  <c r="L242" i="7" s="1"/>
  <c r="L243" i="7" s="1"/>
  <c r="L244" i="7" s="1"/>
  <c r="L245" i="7" s="1"/>
  <c r="L246" i="7" s="1"/>
  <c r="L247" i="7" s="1"/>
  <c r="L248" i="7" s="1"/>
  <c r="L249" i="7" s="1"/>
  <c r="L250" i="7" s="1"/>
  <c r="L251" i="7" s="1"/>
  <c r="L252" i="7" s="1"/>
  <c r="L253" i="7" s="1"/>
  <c r="L254" i="7" s="1"/>
  <c r="L255" i="7" s="1"/>
  <c r="L256" i="7" s="1"/>
  <c r="L257" i="7" s="1"/>
  <c r="L258" i="7" s="1"/>
  <c r="L259" i="7" s="1"/>
  <c r="L260" i="7" s="1"/>
  <c r="L261" i="7" s="1"/>
  <c r="L262" i="7" s="1"/>
  <c r="L263" i="7" s="1"/>
  <c r="L264" i="7" s="1"/>
  <c r="L265" i="7" s="1"/>
  <c r="L266" i="7" s="1"/>
  <c r="L267" i="7" s="1"/>
  <c r="L268" i="7" s="1"/>
  <c r="L269" i="7" s="1"/>
  <c r="L270" i="7" s="1"/>
  <c r="L271" i="7" s="1"/>
  <c r="L272" i="7" s="1"/>
  <c r="L273" i="7" s="1"/>
  <c r="L274" i="7" s="1"/>
  <c r="L275" i="7" s="1"/>
  <c r="L276" i="7" s="1"/>
  <c r="L277" i="7" s="1"/>
  <c r="L278" i="7" s="1"/>
  <c r="L279" i="7" s="1"/>
  <c r="L280" i="7" s="1"/>
  <c r="L281" i="7" s="1"/>
  <c r="L282" i="7" s="1"/>
  <c r="L283" i="7" s="1"/>
  <c r="M23" i="7"/>
  <c r="O23" i="7" s="1"/>
  <c r="M113" i="7"/>
  <c r="O113" i="7" s="1"/>
  <c r="M125" i="7"/>
  <c r="O125" i="7" s="1"/>
  <c r="M160" i="7"/>
  <c r="O160" i="7" s="1"/>
  <c r="M171" i="7"/>
  <c r="O171" i="7" s="1"/>
  <c r="M186" i="7"/>
  <c r="O186" i="7" s="1"/>
  <c r="M226" i="7"/>
  <c r="O226" i="7" s="1"/>
  <c r="M230" i="7"/>
  <c r="O230" i="7" s="1"/>
  <c r="G279" i="7"/>
  <c r="M95" i="7"/>
  <c r="O95" i="7" s="1"/>
  <c r="M106" i="7"/>
  <c r="O106" i="7" s="1"/>
  <c r="M142" i="7"/>
  <c r="O142" i="7" s="1"/>
  <c r="M159" i="7"/>
  <c r="O159" i="7" s="1"/>
  <c r="M246" i="7"/>
  <c r="O246" i="7" s="1"/>
  <c r="M265" i="7"/>
  <c r="O265" i="7" s="1"/>
  <c r="M276" i="7"/>
  <c r="O276" i="7" s="1"/>
  <c r="G267" i="7"/>
  <c r="G250" i="7"/>
  <c r="K250" i="7" s="1"/>
  <c r="G258" i="7"/>
  <c r="H235" i="7"/>
  <c r="H237" i="7"/>
  <c r="G98" i="7"/>
  <c r="G241" i="7"/>
  <c r="G227" i="7"/>
  <c r="K227" i="7" s="1"/>
  <c r="G164" i="7"/>
  <c r="G168" i="7"/>
  <c r="G115" i="7"/>
  <c r="G126" i="7"/>
  <c r="M188" i="7"/>
  <c r="O188" i="7" s="1"/>
  <c r="G222" i="7"/>
  <c r="K222" i="7" s="1"/>
  <c r="G46" i="7"/>
  <c r="G36" i="7"/>
  <c r="G176" i="7"/>
  <c r="G199" i="7"/>
  <c r="K199" i="7" s="1"/>
  <c r="G76" i="7"/>
  <c r="K76" i="7" s="1"/>
  <c r="G173" i="7"/>
  <c r="G157" i="7"/>
  <c r="G144" i="7"/>
  <c r="K144" i="7" s="1"/>
  <c r="G107" i="7"/>
  <c r="G68" i="7"/>
  <c r="G65" i="7"/>
  <c r="G62" i="7"/>
  <c r="G52" i="7"/>
  <c r="G49" i="7"/>
  <c r="G33" i="7"/>
  <c r="G30" i="7"/>
  <c r="G12" i="7"/>
  <c r="GV4" i="12"/>
  <c r="GU4" i="12"/>
  <c r="GT4" i="12"/>
  <c r="GS4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Q4" i="12"/>
  <c r="GQ6" i="12" s="1"/>
  <c r="GP4" i="12"/>
  <c r="GO4" i="12"/>
  <c r="GN4" i="12"/>
  <c r="GM4" i="12"/>
  <c r="GL4" i="12"/>
  <c r="GK4" i="12"/>
  <c r="GJ4" i="12"/>
  <c r="GI4" i="12"/>
  <c r="GH4" i="12"/>
  <c r="GG4" i="12"/>
  <c r="GF4" i="12"/>
  <c r="GE4" i="12"/>
  <c r="GD4" i="12"/>
  <c r="GC4" i="12"/>
  <c r="GB4" i="12"/>
  <c r="FZ6" i="12"/>
  <c r="FY6" i="12"/>
  <c r="FX6" i="12"/>
  <c r="FW6" i="12"/>
  <c r="FV6" i="12"/>
  <c r="FU6" i="12"/>
  <c r="FT6" i="12"/>
  <c r="FS6" i="12"/>
  <c r="FR6" i="12"/>
  <c r="FQ6" i="12"/>
  <c r="GA4" i="12"/>
  <c r="GA6" i="12" s="1"/>
  <c r="FZ4" i="12"/>
  <c r="FY4" i="12"/>
  <c r="FX4" i="12"/>
  <c r="FW4" i="12"/>
  <c r="FV4" i="12"/>
  <c r="FU4" i="12"/>
  <c r="FT4" i="12"/>
  <c r="FS4" i="12"/>
  <c r="FR4" i="12"/>
  <c r="FQ4" i="12"/>
  <c r="FP6" i="12"/>
  <c r="FO6" i="12"/>
  <c r="FN6" i="12"/>
  <c r="FM6" i="12"/>
  <c r="FL6" i="12"/>
  <c r="FK6" i="12"/>
  <c r="FI6" i="12"/>
  <c r="FH6" i="12"/>
  <c r="FG6" i="12"/>
  <c r="FF6" i="12"/>
  <c r="FE6" i="12"/>
  <c r="FD6" i="12"/>
  <c r="FC6" i="12"/>
  <c r="FB6" i="12"/>
  <c r="FJ4" i="12"/>
  <c r="FI4" i="12"/>
  <c r="FH4" i="12"/>
  <c r="FG4" i="12"/>
  <c r="FF4" i="12"/>
  <c r="FE4" i="12"/>
  <c r="FD4" i="12"/>
  <c r="FC4" i="12"/>
  <c r="EY6" i="12"/>
  <c r="EX6" i="12"/>
  <c r="EW6" i="12"/>
  <c r="EV6" i="12"/>
  <c r="EU6" i="12"/>
  <c r="ET6" i="12"/>
  <c r="ES6" i="12"/>
  <c r="ER6" i="12"/>
  <c r="EQ6" i="12"/>
  <c r="EP6" i="12"/>
  <c r="EO6" i="12"/>
  <c r="EN6" i="12"/>
  <c r="EM6" i="12"/>
  <c r="EL6" i="12"/>
  <c r="EK6" i="12"/>
  <c r="EJ6" i="12"/>
  <c r="EI6" i="12"/>
  <c r="EH6" i="12"/>
  <c r="EG6" i="12"/>
  <c r="EZ4" i="12"/>
  <c r="EZ6" i="12" s="1"/>
  <c r="EY4" i="12"/>
  <c r="EX4" i="12"/>
  <c r="EW4" i="12"/>
  <c r="EV4" i="12"/>
  <c r="EU4" i="12"/>
  <c r="ET4" i="12"/>
  <c r="ES4" i="12"/>
  <c r="ER4" i="12"/>
  <c r="EQ4" i="12"/>
  <c r="EP4" i="12"/>
  <c r="EO4" i="12"/>
  <c r="EN4" i="12"/>
  <c r="EM4" i="12"/>
  <c r="EL4" i="12"/>
  <c r="EK4" i="12"/>
  <c r="EJ4" i="12"/>
  <c r="EI4" i="12"/>
  <c r="EH4" i="12"/>
  <c r="EG4" i="12"/>
  <c r="EE6" i="12"/>
  <c r="ED6" i="12"/>
  <c r="EC6" i="12"/>
  <c r="EB6" i="12"/>
  <c r="EA6" i="12"/>
  <c r="DZ6" i="12"/>
  <c r="DY6" i="12"/>
  <c r="DX6" i="12"/>
  <c r="DW6" i="12"/>
  <c r="DV6" i="12"/>
  <c r="DU6" i="12"/>
  <c r="DT6" i="12"/>
  <c r="DS6" i="12"/>
  <c r="DR6" i="12"/>
  <c r="DQ6" i="12"/>
  <c r="DP6" i="12"/>
  <c r="DO6" i="12"/>
  <c r="DN6" i="12"/>
  <c r="DM6" i="12"/>
  <c r="DL6" i="12"/>
  <c r="DK6" i="12"/>
  <c r="DJ6" i="12"/>
  <c r="DI6" i="12"/>
  <c r="DH6" i="12"/>
  <c r="DG6" i="12"/>
  <c r="DF6" i="12"/>
  <c r="DE6" i="12"/>
  <c r="DD6" i="12"/>
  <c r="DC6" i="12"/>
  <c r="DB6" i="12"/>
  <c r="DA6" i="12"/>
  <c r="CZ6" i="12"/>
  <c r="CY6" i="12"/>
  <c r="CX6" i="12"/>
  <c r="CW6" i="12"/>
  <c r="CV6" i="12"/>
  <c r="CU6" i="12"/>
  <c r="CT6" i="12"/>
  <c r="CS6" i="12"/>
  <c r="CS4" i="12"/>
  <c r="DF4" i="12" s="1"/>
  <c r="DS4" i="12" s="1"/>
  <c r="DE4" i="12"/>
  <c r="DR4" i="12" s="1"/>
  <c r="EE4" i="12" s="1"/>
  <c r="DD4" i="12"/>
  <c r="DQ4" i="12" s="1"/>
  <c r="ED4" i="12" s="1"/>
  <c r="DC4" i="12"/>
  <c r="DP4" i="12" s="1"/>
  <c r="EC4" i="12" s="1"/>
  <c r="DB4" i="12"/>
  <c r="DO4" i="12" s="1"/>
  <c r="EB4" i="12" s="1"/>
  <c r="DA4" i="12"/>
  <c r="DN4" i="12" s="1"/>
  <c r="EA4" i="12" s="1"/>
  <c r="CZ4" i="12"/>
  <c r="DM4" i="12" s="1"/>
  <c r="DZ4" i="12" s="1"/>
  <c r="CY4" i="12"/>
  <c r="DL4" i="12" s="1"/>
  <c r="DY4" i="12" s="1"/>
  <c r="CX4" i="12"/>
  <c r="DK4" i="12" s="1"/>
  <c r="DX4" i="12" s="1"/>
  <c r="CW4" i="12"/>
  <c r="DJ4" i="12" s="1"/>
  <c r="DW4" i="12" s="1"/>
  <c r="CV4" i="12"/>
  <c r="DI4" i="12" s="1"/>
  <c r="DV4" i="12" s="1"/>
  <c r="CU4" i="12"/>
  <c r="DH4" i="12" s="1"/>
  <c r="DU4" i="12" s="1"/>
  <c r="CT4" i="12"/>
  <c r="DG4" i="12" s="1"/>
  <c r="DT4" i="12" s="1"/>
  <c r="CQ6" i="12"/>
  <c r="CP6" i="12"/>
  <c r="CO6" i="12"/>
  <c r="CN6" i="12"/>
  <c r="CM6" i="12"/>
  <c r="CL6" i="12"/>
  <c r="CK6" i="12"/>
  <c r="CJ6" i="12"/>
  <c r="CI6" i="12"/>
  <c r="CH6" i="12"/>
  <c r="CG6" i="12"/>
  <c r="CF6" i="12"/>
  <c r="CE6" i="12"/>
  <c r="CD6" i="12"/>
  <c r="CC6" i="12"/>
  <c r="CB6" i="12"/>
  <c r="CA6" i="12"/>
  <c r="BZ6" i="12"/>
  <c r="BY6" i="12"/>
  <c r="BX6" i="12"/>
  <c r="BW6" i="12"/>
  <c r="BV6" i="12"/>
  <c r="BU6" i="12"/>
  <c r="BT6" i="12"/>
  <c r="BS6" i="12"/>
  <c r="BR6" i="12"/>
  <c r="BQ6" i="12"/>
  <c r="BP6" i="12"/>
  <c r="BO6" i="12"/>
  <c r="BN6" i="12"/>
  <c r="BM6" i="12"/>
  <c r="BL6" i="12"/>
  <c r="BK6" i="12"/>
  <c r="BJ6" i="12"/>
  <c r="BI6" i="12"/>
  <c r="BH6" i="12"/>
  <c r="BG6" i="12"/>
  <c r="BF6" i="12"/>
  <c r="BE6" i="12"/>
  <c r="BD6" i="12"/>
  <c r="BC6" i="12"/>
  <c r="BB6" i="12"/>
  <c r="BA6" i="12"/>
  <c r="AZ6" i="12"/>
  <c r="AY6" i="12"/>
  <c r="AX6" i="12"/>
  <c r="AW6" i="12"/>
  <c r="AV6" i="12"/>
  <c r="AU6" i="12"/>
  <c r="AT6" i="12"/>
  <c r="AS6" i="12"/>
  <c r="AR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CE4" i="12"/>
  <c r="CQ4" i="12" s="1"/>
  <c r="AI4" i="12"/>
  <c r="AU4" i="12" s="1"/>
  <c r="BG4" i="12" s="1"/>
  <c r="AH4" i="12"/>
  <c r="AT4" i="12" s="1"/>
  <c r="BF4" i="12" s="1"/>
  <c r="BR4" i="12" s="1"/>
  <c r="CD4" i="12" s="1"/>
  <c r="CP4" i="12" s="1"/>
  <c r="AG4" i="12"/>
  <c r="AS4" i="12" s="1"/>
  <c r="BE4" i="12" s="1"/>
  <c r="BQ4" i="12" s="1"/>
  <c r="CC4" i="12" s="1"/>
  <c r="CO4" i="12" s="1"/>
  <c r="AF4" i="12"/>
  <c r="AR4" i="12" s="1"/>
  <c r="BD4" i="12" s="1"/>
  <c r="BP4" i="12" s="1"/>
  <c r="CB4" i="12" s="1"/>
  <c r="CN4" i="12" s="1"/>
  <c r="AE4" i="12"/>
  <c r="AQ4" i="12" s="1"/>
  <c r="BC4" i="12" s="1"/>
  <c r="BO4" i="12" s="1"/>
  <c r="CA4" i="12" s="1"/>
  <c r="CM4" i="12" s="1"/>
  <c r="AD4" i="12"/>
  <c r="AP4" i="12" s="1"/>
  <c r="BB4" i="12" s="1"/>
  <c r="BN4" i="12" s="1"/>
  <c r="BZ4" i="12" s="1"/>
  <c r="CL4" i="12" s="1"/>
  <c r="AC4" i="12"/>
  <c r="AO4" i="12" s="1"/>
  <c r="BA4" i="12" s="1"/>
  <c r="BM4" i="12" s="1"/>
  <c r="BY4" i="12" s="1"/>
  <c r="CK4" i="12" s="1"/>
  <c r="AB4" i="12"/>
  <c r="AN4" i="12" s="1"/>
  <c r="AZ4" i="12" s="1"/>
  <c r="BL4" i="12" s="1"/>
  <c r="BX4" i="12" s="1"/>
  <c r="CJ4" i="12" s="1"/>
  <c r="AA4" i="12"/>
  <c r="AM4" i="12" s="1"/>
  <c r="AY4" i="12" s="1"/>
  <c r="BK4" i="12" s="1"/>
  <c r="BW4" i="12" s="1"/>
  <c r="CI4" i="12" s="1"/>
  <c r="Z4" i="12"/>
  <c r="AL4" i="12" s="1"/>
  <c r="AX4" i="12" s="1"/>
  <c r="BJ4" i="12" s="1"/>
  <c r="BV4" i="12" s="1"/>
  <c r="CH4" i="12" s="1"/>
  <c r="Y4" i="12"/>
  <c r="AK4" i="12" s="1"/>
  <c r="AW4" i="12" s="1"/>
  <c r="BI4" i="12" s="1"/>
  <c r="BU4" i="12" s="1"/>
  <c r="CG4" i="12" s="1"/>
  <c r="X4" i="12"/>
  <c r="AJ4" i="12" s="1"/>
  <c r="AV4" i="12" s="1"/>
  <c r="BH4" i="12" s="1"/>
  <c r="BT4" i="12" s="1"/>
  <c r="CF4" i="12" s="1"/>
  <c r="X2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V4" i="12"/>
  <c r="V6" i="12" s="1"/>
  <c r="U4" i="12"/>
  <c r="S4" i="12"/>
  <c r="Q4" i="12"/>
  <c r="P4" i="12"/>
  <c r="N4" i="12"/>
  <c r="M4" i="12"/>
  <c r="L4" i="12"/>
  <c r="K4" i="12"/>
  <c r="K2" i="12"/>
  <c r="J2" i="12"/>
  <c r="I2" i="12"/>
  <c r="H2" i="12"/>
  <c r="G2" i="12"/>
  <c r="F2" i="12"/>
  <c r="E2" i="12"/>
  <c r="D2" i="12"/>
  <c r="C2" i="12"/>
  <c r="B2" i="12"/>
  <c r="K12" i="7" l="1"/>
  <c r="M12" i="7" s="1"/>
  <c r="O12" i="7" s="1"/>
  <c r="K107" i="7"/>
  <c r="M107" i="7" s="1"/>
  <c r="O107" i="7" s="1"/>
  <c r="K157" i="7"/>
  <c r="M157" i="7" s="1"/>
  <c r="O157" i="7" s="1"/>
  <c r="K176" i="7"/>
  <c r="M176" i="7" s="1"/>
  <c r="O176" i="7" s="1"/>
  <c r="K115" i="7"/>
  <c r="M115" i="7" s="1"/>
  <c r="O115" i="7" s="1"/>
  <c r="K164" i="7"/>
  <c r="M164" i="7" s="1"/>
  <c r="O164" i="7" s="1"/>
  <c r="K241" i="7"/>
  <c r="M241" i="7" s="1"/>
  <c r="O241" i="7" s="1"/>
  <c r="K258" i="7"/>
  <c r="M258" i="7" s="1"/>
  <c r="O258" i="7" s="1"/>
  <c r="K267" i="7"/>
  <c r="M267" i="7" s="1"/>
  <c r="O267" i="7" s="1"/>
  <c r="K279" i="7"/>
  <c r="M279" i="7" s="1"/>
  <c r="O279" i="7" s="1"/>
  <c r="K173" i="7"/>
  <c r="M173" i="7" s="1"/>
  <c r="O173" i="7" s="1"/>
  <c r="K126" i="7"/>
  <c r="M126" i="7" s="1"/>
  <c r="O126" i="7" s="1"/>
  <c r="K168" i="7"/>
  <c r="M168" i="7" s="1"/>
  <c r="O168" i="7" s="1"/>
  <c r="K98" i="7"/>
  <c r="M98" i="7" s="1"/>
  <c r="O98" i="7" s="1"/>
  <c r="M227" i="7"/>
  <c r="O227" i="7" s="1"/>
  <c r="M222" i="7"/>
  <c r="O222" i="7" s="1"/>
  <c r="M76" i="7"/>
  <c r="O76" i="7" s="1"/>
  <c r="M199" i="7"/>
  <c r="O199" i="7" s="1"/>
  <c r="M144" i="7"/>
  <c r="O144" i="7" s="1"/>
  <c r="G235" i="7"/>
  <c r="M250" i="7"/>
  <c r="O250" i="7" s="1"/>
  <c r="G39" i="7"/>
  <c r="G55" i="7"/>
  <c r="G71" i="7"/>
  <c r="K61" i="7" s="1"/>
  <c r="M216" i="7"/>
  <c r="O216" i="7" s="1"/>
  <c r="M210" i="7"/>
  <c r="O210" i="7" s="1"/>
  <c r="M29" i="7" l="1"/>
  <c r="O29" i="7" s="1"/>
  <c r="K29" i="7"/>
  <c r="M45" i="7"/>
  <c r="O45" i="7" s="1"/>
  <c r="K45" i="7"/>
  <c r="K235" i="7"/>
  <c r="M235" i="7" s="1"/>
  <c r="O235" i="7" s="1"/>
  <c r="M61" i="7"/>
  <c r="O61" i="7" s="1"/>
  <c r="A346" i="7" l="1"/>
  <c r="A410" i="7"/>
  <c r="A442" i="7"/>
  <c r="A458" i="7"/>
  <c r="A474" i="7"/>
  <c r="A490" i="7"/>
  <c r="A506" i="7"/>
  <c r="A469" i="7"/>
  <c r="A501" i="7"/>
  <c r="A341" i="7"/>
  <c r="A325" i="7"/>
  <c r="A520" i="7"/>
  <c r="A546" i="7"/>
  <c r="A562" i="7"/>
  <c r="A310" i="7"/>
  <c r="A326" i="7"/>
  <c r="A342" i="7"/>
  <c r="A459" i="7"/>
  <c r="A491" i="7"/>
  <c r="A519" i="7"/>
  <c r="A535" i="7"/>
  <c r="A551" i="7"/>
  <c r="A567" i="7"/>
  <c r="A315" i="7"/>
  <c r="A331" i="7"/>
  <c r="A290" i="7"/>
  <c r="A524" i="7"/>
  <c r="A548" i="7"/>
  <c r="A564" i="7"/>
  <c r="A312" i="7"/>
  <c r="A328" i="7"/>
  <c r="A344" i="7"/>
  <c r="A463" i="7"/>
  <c r="A495" i="7"/>
  <c r="A521" i="7"/>
  <c r="A537" i="7"/>
  <c r="A553" i="7"/>
  <c r="A301" i="7"/>
  <c r="A317" i="7"/>
  <c r="A561" i="7"/>
  <c r="A329" i="7"/>
  <c r="A425" i="7"/>
  <c r="A378" i="7"/>
  <c r="A426" i="7"/>
  <c r="A450" i="7"/>
  <c r="A466" i="7"/>
  <c r="A482" i="7"/>
  <c r="A498" i="7"/>
  <c r="A514" i="7"/>
  <c r="A485" i="7"/>
  <c r="A292" i="7"/>
  <c r="A333" i="7"/>
  <c r="A528" i="7"/>
  <c r="A536" i="7"/>
  <c r="A554" i="7"/>
  <c r="A302" i="7"/>
  <c r="A318" i="7"/>
  <c r="A334" i="7"/>
  <c r="A293" i="7"/>
  <c r="A475" i="7"/>
  <c r="A507" i="7"/>
  <c r="A527" i="7"/>
  <c r="A543" i="7"/>
  <c r="A559" i="7"/>
  <c r="A307" i="7"/>
  <c r="A323" i="7"/>
  <c r="A339" i="7"/>
  <c r="A298" i="7"/>
  <c r="A540" i="7"/>
  <c r="A556" i="7"/>
  <c r="A304" i="7"/>
  <c r="A320" i="7"/>
  <c r="A336" i="7"/>
  <c r="A295" i="7"/>
  <c r="A479" i="7"/>
  <c r="A511" i="7"/>
  <c r="A529" i="7"/>
  <c r="A545" i="7"/>
  <c r="A309" i="7"/>
  <c r="A401" i="7"/>
  <c r="A434" i="7"/>
  <c r="A418" i="7"/>
  <c r="A394" i="7"/>
  <c r="A362" i="7"/>
  <c r="A441" i="7"/>
  <c r="A409" i="7"/>
  <c r="A402" i="7"/>
  <c r="A386" i="7"/>
  <c r="A370" i="7"/>
  <c r="A354" i="7"/>
  <c r="A449" i="7"/>
  <c r="A433" i="7"/>
  <c r="A417" i="7"/>
  <c r="A321" i="7"/>
  <c r="A287" i="7"/>
  <c r="F288" i="7" s="1"/>
  <c r="A284" i="7" s="1"/>
  <c r="A314" i="7"/>
  <c r="A499" i="7"/>
  <c r="A555" i="7"/>
  <c r="A319" i="7"/>
  <c r="A294" i="7"/>
  <c r="A532" i="7"/>
  <c r="A552" i="7"/>
  <c r="A300" i="7"/>
  <c r="A316" i="7"/>
  <c r="A332" i="7"/>
  <c r="A291" i="7"/>
  <c r="A471" i="7"/>
  <c r="A503" i="7"/>
  <c r="A525" i="7"/>
  <c r="A541" i="7"/>
  <c r="A557" i="7"/>
  <c r="A305" i="7"/>
  <c r="A351" i="7"/>
  <c r="A367" i="7"/>
  <c r="A383" i="7"/>
  <c r="A399" i="7"/>
  <c r="A415" i="7"/>
  <c r="A431" i="7"/>
  <c r="A447" i="7"/>
  <c r="A352" i="7"/>
  <c r="A368" i="7"/>
  <c r="A384" i="7"/>
  <c r="A400" i="7"/>
  <c r="A416" i="7"/>
  <c r="A432" i="7"/>
  <c r="A448" i="7"/>
  <c r="A464" i="7"/>
  <c r="A480" i="7"/>
  <c r="A496" i="7"/>
  <c r="A512" i="7"/>
  <c r="A481" i="7"/>
  <c r="A513" i="7"/>
  <c r="A530" i="7"/>
  <c r="A349" i="7"/>
  <c r="A365" i="7"/>
  <c r="A381" i="7"/>
  <c r="A397" i="7"/>
  <c r="A413" i="7"/>
  <c r="A429" i="7"/>
  <c r="A445" i="7"/>
  <c r="A350" i="7"/>
  <c r="A366" i="7"/>
  <c r="A382" i="7"/>
  <c r="A398" i="7"/>
  <c r="A414" i="7"/>
  <c r="A430" i="7"/>
  <c r="A446" i="7"/>
  <c r="A462" i="7"/>
  <c r="A478" i="7"/>
  <c r="A494" i="7"/>
  <c r="A510" i="7"/>
  <c r="A477" i="7"/>
  <c r="A296" i="7"/>
  <c r="A337" i="7"/>
  <c r="A355" i="7"/>
  <c r="A371" i="7"/>
  <c r="A387" i="7"/>
  <c r="A403" i="7"/>
  <c r="A419" i="7"/>
  <c r="A435" i="7"/>
  <c r="A451" i="7"/>
  <c r="A356" i="7"/>
  <c r="A372" i="7"/>
  <c r="A388" i="7"/>
  <c r="A404" i="7"/>
  <c r="A420" i="7"/>
  <c r="A436" i="7"/>
  <c r="A452" i="7"/>
  <c r="A468" i="7"/>
  <c r="A484" i="7"/>
  <c r="A500" i="7"/>
  <c r="A457" i="7"/>
  <c r="A489" i="7"/>
  <c r="A518" i="7"/>
  <c r="A534" i="7"/>
  <c r="A353" i="7"/>
  <c r="A369" i="7"/>
  <c r="A385" i="7"/>
  <c r="A550" i="7"/>
  <c r="A289" i="7"/>
  <c r="A539" i="7"/>
  <c r="A303" i="7"/>
  <c r="A335" i="7"/>
  <c r="A516" i="7"/>
  <c r="A544" i="7"/>
  <c r="A560" i="7"/>
  <c r="A308" i="7"/>
  <c r="A324" i="7"/>
  <c r="A340" i="7"/>
  <c r="A299" i="7"/>
  <c r="A487" i="7"/>
  <c r="A517" i="7"/>
  <c r="A533" i="7"/>
  <c r="A549" i="7"/>
  <c r="A565" i="7"/>
  <c r="A313" i="7"/>
  <c r="A359" i="7"/>
  <c r="A375" i="7"/>
  <c r="A391" i="7"/>
  <c r="A407" i="7"/>
  <c r="A423" i="7"/>
  <c r="A439" i="7"/>
  <c r="A455" i="7"/>
  <c r="A360" i="7"/>
  <c r="A376" i="7"/>
  <c r="A392" i="7"/>
  <c r="A408" i="7"/>
  <c r="A424" i="7"/>
  <c r="A440" i="7"/>
  <c r="A456" i="7"/>
  <c r="A472" i="7"/>
  <c r="A488" i="7"/>
  <c r="A504" i="7"/>
  <c r="A465" i="7"/>
  <c r="A497" i="7"/>
  <c r="A522" i="7"/>
  <c r="A538" i="7"/>
  <c r="A357" i="7"/>
  <c r="A373" i="7"/>
  <c r="A389" i="7"/>
  <c r="A405" i="7"/>
  <c r="A421" i="7"/>
  <c r="A437" i="7"/>
  <c r="A453" i="7"/>
  <c r="A358" i="7"/>
  <c r="A374" i="7"/>
  <c r="A390" i="7"/>
  <c r="A406" i="7"/>
  <c r="A422" i="7"/>
  <c r="A438" i="7"/>
  <c r="A454" i="7"/>
  <c r="A470" i="7"/>
  <c r="A486" i="7"/>
  <c r="A502" i="7"/>
  <c r="A461" i="7"/>
  <c r="A493" i="7"/>
  <c r="A288" i="7"/>
  <c r="A347" i="7"/>
  <c r="A363" i="7"/>
  <c r="A379" i="7"/>
  <c r="A395" i="7"/>
  <c r="A411" i="7"/>
  <c r="A427" i="7"/>
  <c r="A443" i="7"/>
  <c r="A348" i="7"/>
  <c r="A364" i="7"/>
  <c r="A380" i="7"/>
  <c r="A396" i="7"/>
  <c r="A412" i="7"/>
  <c r="A428" i="7"/>
  <c r="A444" i="7"/>
  <c r="A460" i="7"/>
  <c r="A476" i="7"/>
  <c r="A492" i="7"/>
  <c r="A508" i="7"/>
  <c r="A473" i="7"/>
  <c r="A505" i="7"/>
  <c r="A526" i="7"/>
  <c r="A345" i="7"/>
  <c r="A361" i="7"/>
  <c r="A377" i="7"/>
  <c r="A393" i="7"/>
  <c r="A523" i="7"/>
  <c r="A467" i="7"/>
  <c r="A330" i="7"/>
  <c r="A566" i="7"/>
  <c r="A509" i="7"/>
  <c r="A343" i="7"/>
  <c r="A327" i="7"/>
  <c r="A311" i="7"/>
  <c r="A563" i="7"/>
  <c r="A547" i="7"/>
  <c r="A531" i="7"/>
  <c r="A515" i="7"/>
  <c r="A483" i="7"/>
  <c r="A297" i="7"/>
  <c r="A338" i="7"/>
  <c r="A322" i="7"/>
  <c r="A306" i="7"/>
  <c r="A558" i="7"/>
  <c r="A542" i="7"/>
</calcChain>
</file>

<file path=xl/sharedStrings.xml><?xml version="1.0" encoding="utf-8"?>
<sst xmlns="http://schemas.openxmlformats.org/spreadsheetml/2006/main" count="688" uniqueCount="372">
  <si>
    <t>№ п/п</t>
  </si>
  <si>
    <t>показатель</t>
  </si>
  <si>
    <t>Заказная разработка</t>
  </si>
  <si>
    <t>Мобильные приложения</t>
  </si>
  <si>
    <t>Разработка сайтов</t>
  </si>
  <si>
    <t>Компьютерные игры</t>
  </si>
  <si>
    <t>Встроенное ПО (в оборудование, устройства)</t>
  </si>
  <si>
    <t>Навигационные системы</t>
  </si>
  <si>
    <t>Геоинформационные системы (ГИС)</t>
  </si>
  <si>
    <t>Тиражируемые системы управления предприятием (учреждением), автоматизации документооборота, проектирования и производственного процесса (ERP, CRM, ECM, СЭД, САПР, АСУ ТП и другие)</t>
  </si>
  <si>
    <t>Решения в сфере информационной безопасности</t>
  </si>
  <si>
    <t>Разработка базового ПО (СУБД, ОС, офисные приложения, языки и инструменты программирования)</t>
  </si>
  <si>
    <t>Проведение научных исследований</t>
  </si>
  <si>
    <t>Удаленные центры разработки</t>
  </si>
  <si>
    <t>(функционируют)</t>
  </si>
  <si>
    <t>(открыты новые или планируется открыть)</t>
  </si>
  <si>
    <t>(планы)</t>
  </si>
  <si>
    <t>В других городах России</t>
  </si>
  <si>
    <t>В городах Беларуси</t>
  </si>
  <si>
    <t>В городах Украины</t>
  </si>
  <si>
    <t>В других странах бывшего СССР</t>
  </si>
  <si>
    <t>В США или Канаде</t>
  </si>
  <si>
    <t>В странах Западной Европы</t>
  </si>
  <si>
    <t>В странах Центральной и Восточной Европы</t>
  </si>
  <si>
    <t>В странах Юго-Восточной Азии</t>
  </si>
  <si>
    <t>В странах Южной и Центральной Америки</t>
  </si>
  <si>
    <t>В странах Ближнего Востока</t>
  </si>
  <si>
    <t>Нет центров разработки</t>
  </si>
  <si>
    <t>Торговые представительства</t>
  </si>
  <si>
    <t>РАЗДЕЛ 2. ФИЛИАЛЫ И ПРЕДСТАВИТЕЛЬСТВА</t>
  </si>
  <si>
    <t>РАЗДЕЛ 1. ОБЩАЯ ИНФОРМАЦИЯ</t>
  </si>
  <si>
    <t>РАЗДЕЛ 3. ГЕОГРАФИЯ КЛИЕНТОВ</t>
  </si>
  <si>
    <t>Клиенты</t>
  </si>
  <si>
    <t>2015 (факт)</t>
  </si>
  <si>
    <t>2016 (факт и прогноз)</t>
  </si>
  <si>
    <t>2017 (прогноз)</t>
  </si>
  <si>
    <t>Россия</t>
  </si>
  <si>
    <t>Беларусь</t>
  </si>
  <si>
    <t>Украина</t>
  </si>
  <si>
    <t>Другие страны бывшего СССР</t>
  </si>
  <si>
    <t>США или Канада</t>
  </si>
  <si>
    <t>Скандинавия и Финляндия</t>
  </si>
  <si>
    <t>Другие страны Западной Европы</t>
  </si>
  <si>
    <t>Юго-Восточная Азия</t>
  </si>
  <si>
    <t>Африка</t>
  </si>
  <si>
    <t>Австралия</t>
  </si>
  <si>
    <t>Страны Ближнего Востока</t>
  </si>
  <si>
    <t>нет</t>
  </si>
  <si>
    <t>ключевой рынок</t>
  </si>
  <si>
    <t>отдельные проекты</t>
  </si>
  <si>
    <t>Южная и Центральная Америка </t>
  </si>
  <si>
    <r>
      <t xml:space="preserve">13. </t>
    </r>
    <r>
      <rPr>
        <sz val="7"/>
        <color rgb="FF000000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Отметьте, пожалуйста, области (вертикальные рынки), для которых ваша компания работает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(Отметьте все необходимое)</t>
    </r>
  </si>
  <si>
    <t>РАЗДЕЛ 4. ОТРАСЛЕВАЯ СПЕЦИАЛИЗАЦИЯ КОМПАНИЙ</t>
  </si>
  <si>
    <t>брать</t>
  </si>
  <si>
    <t>да</t>
  </si>
  <si>
    <t>HTML5 </t>
  </si>
  <si>
    <t>Java</t>
  </si>
  <si>
    <t xml:space="preserve">Mac OS </t>
  </si>
  <si>
    <t>GNU Linux Family</t>
  </si>
  <si>
    <t>Open/Free/NetBSD</t>
  </si>
  <si>
    <t>Oracle Solaris</t>
  </si>
  <si>
    <t>iOS</t>
  </si>
  <si>
    <t xml:space="preserve">Android </t>
  </si>
  <si>
    <t>MS Windows Mobile</t>
  </si>
  <si>
    <t>MS Windows Phone</t>
  </si>
  <si>
    <t xml:space="preserve">MS Windows </t>
  </si>
  <si>
    <t>Tizen</t>
  </si>
  <si>
    <t>СУБД</t>
  </si>
  <si>
    <t xml:space="preserve">MS SQL </t>
  </si>
  <si>
    <t>Oracle</t>
  </si>
  <si>
    <t xml:space="preserve">MySQL </t>
  </si>
  <si>
    <t>MS Access</t>
  </si>
  <si>
    <t xml:space="preserve">Firebird </t>
  </si>
  <si>
    <t xml:space="preserve">PostgreSQL </t>
  </si>
  <si>
    <t xml:space="preserve">MSDE </t>
  </si>
  <si>
    <t xml:space="preserve">IBM DB2 </t>
  </si>
  <si>
    <t xml:space="preserve">InterBase </t>
  </si>
  <si>
    <t xml:space="preserve">Sybase ASA </t>
  </si>
  <si>
    <t>SQLite</t>
  </si>
  <si>
    <t xml:space="preserve">IBM Informix </t>
  </si>
  <si>
    <t xml:space="preserve">SAP DB </t>
  </si>
  <si>
    <t>Sybase</t>
  </si>
  <si>
    <t xml:space="preserve">Paradox </t>
  </si>
  <si>
    <t>РАЗДЕЛ 5. ЯЗЫКИ ПРОГРАММИРОВАНИЯ И ПРОГРАММНЫЕ ТЕХНОЛОГИИ</t>
  </si>
  <si>
    <t>РАЗДЕЛ 6. РАЗВИТИЕ ИНФРАСТРУКТУРЫ</t>
  </si>
  <si>
    <r>
      <t>Телекоммуникационные услуги</t>
    </r>
    <r>
      <rPr>
        <b/>
        <i/>
        <sz val="7"/>
        <color rgb="FFFFFFFF"/>
        <rFont val="Times New Roman"/>
        <family val="1"/>
        <charset val="204"/>
      </rPr>
      <t xml:space="preserve">    </t>
    </r>
    <r>
      <rPr>
        <sz val="11"/>
        <color theme="1"/>
        <rFont val="Calibri"/>
        <family val="2"/>
        <charset val="204"/>
      </rPr>
      <t> </t>
    </r>
  </si>
  <si>
    <t>Маркетинг</t>
  </si>
  <si>
    <t>Аренда офисной площади</t>
  </si>
  <si>
    <t>НИР</t>
  </si>
  <si>
    <t>от 5 до 10%</t>
  </si>
  <si>
    <t>более 10%</t>
  </si>
  <si>
    <t>Менее $10</t>
  </si>
  <si>
    <t>От $10 до $20</t>
  </si>
  <si>
    <t>От $20 до $40</t>
  </si>
  <si>
    <t>Более $40 </t>
  </si>
  <si>
    <t>ОС</t>
  </si>
  <si>
    <t>РАЗДЕЛ 7. ЧЕЛОВЕЧЕСКИЕ РЕСУРСЫ</t>
  </si>
  <si>
    <t>%</t>
  </si>
  <si>
    <t>без изменений</t>
  </si>
  <si>
    <t>Немецкий язык</t>
  </si>
  <si>
    <t>Английский язык</t>
  </si>
  <si>
    <t>Ваш вариант</t>
  </si>
  <si>
    <t>24. Какая доля от новых сотрудников прибыла из-за рубежа (Украины, Белоруссии, Казахстана и других стран ближнего и дальнего зарубежья)?</t>
  </si>
  <si>
    <t>25. Является ли миграция сотрудников за рубеж проблемой для Вашей компании?</t>
  </si>
  <si>
    <r>
      <t xml:space="preserve">27. </t>
    </r>
    <r>
      <rPr>
        <b/>
        <sz val="11"/>
        <color rgb="FF000000"/>
        <rFont val="Calibri"/>
        <family val="2"/>
        <charset val="204"/>
        <scheme val="minor"/>
      </rPr>
      <t>Как изменился средний уровень заработной платы профильных специалистов в российском головном офисе вашей компании за календарный 2015 год (в рублевом выражении)</t>
    </r>
    <r>
      <rPr>
        <b/>
        <sz val="11"/>
        <color theme="1"/>
        <rFont val="Calibri"/>
        <family val="2"/>
        <charset val="204"/>
        <scheme val="minor"/>
      </rPr>
      <t>?</t>
    </r>
  </si>
  <si>
    <t>Стажировка студентов</t>
  </si>
  <si>
    <t>Трудоустройство выпускников</t>
  </si>
  <si>
    <t>Курсы для сотрудников</t>
  </si>
  <si>
    <r>
      <t xml:space="preserve">33.Перечислите вузы, в сотрудничестве с которыми ваша компания осуществляет партнерские программы?    </t>
    </r>
    <r>
      <rPr>
        <i/>
        <sz val="11"/>
        <color theme="1"/>
        <rFont val="Calibri"/>
        <family val="2"/>
        <charset val="204"/>
        <scheme val="minor"/>
      </rPr>
      <t xml:space="preserve">Укажите, пожалуйста, полное официальное название каждого вуза – это поможет исключить возможные неточности в расшифровке сокращений </t>
    </r>
  </si>
  <si>
    <t>Не принимали на работу</t>
  </si>
  <si>
    <t xml:space="preserve">Разработчик Java </t>
  </si>
  <si>
    <t xml:space="preserve">Разработчик DB </t>
  </si>
  <si>
    <t>Тест-инженер</t>
  </si>
  <si>
    <t xml:space="preserve">Веб-программист PHP/ MySQL </t>
  </si>
  <si>
    <r>
      <rPr>
        <sz val="11"/>
        <color theme="1"/>
        <rFont val="Calibri"/>
        <family val="2"/>
        <charset val="204"/>
        <scheme val="minor"/>
      </rPr>
      <t xml:space="preserve">Веб-программист ASP. Net/ MS SQL </t>
    </r>
    <r>
      <rPr>
        <i/>
        <sz val="11"/>
        <color theme="1"/>
        <rFont val="Calibri"/>
        <family val="2"/>
        <charset val="204"/>
        <scheme val="minor"/>
      </rPr>
      <t/>
    </r>
  </si>
  <si>
    <t>Системный администратор Windows</t>
  </si>
  <si>
    <t>Системный администратор Юникс</t>
  </si>
  <si>
    <t xml:space="preserve">Разработчик C/C++ </t>
  </si>
  <si>
    <t>Разработчик C#</t>
  </si>
  <si>
    <t>РАЗДЕЛ 8. СЕРТИФИКАТЫ КАЧЕСТВА</t>
  </si>
  <si>
    <t>ISO</t>
  </si>
  <si>
    <t>CMMI</t>
  </si>
  <si>
    <t xml:space="preserve">36. Планируете ли вы пройти сертификацию в ближайшие два года? </t>
  </si>
  <si>
    <t>РАЗДЕЛ 9. ПОКАЗАТЕЛИ ДЕЯТЕЛЬНОСТИ КОМПАНИИ</t>
  </si>
  <si>
    <t>выручка</t>
  </si>
  <si>
    <t>менее $1 млн.  </t>
  </si>
  <si>
    <t>от $1 млн. до $5 млн.</t>
  </si>
  <si>
    <t>от $5 млн. до $20 млн.</t>
  </si>
  <si>
    <t xml:space="preserve">от $20 млн. до $100 млн. </t>
  </si>
  <si>
    <r>
      <t xml:space="preserve">37. Укажите, пожалуйста, диапазон годового оборота (выручки) вашей компании в 2015 году? </t>
    </r>
    <r>
      <rPr>
        <b/>
        <sz val="11"/>
        <color rgb="FFFF0000"/>
        <rFont val="Calibri"/>
        <family val="2"/>
        <charset val="204"/>
        <scheme val="minor"/>
      </rPr>
      <t>Напоминаю, что ВСЕ данные, указанные в данной анкете, остаются КОНФИДЕНЦИАЛЬНЫМИ. Информация в отчёте публикуется только в обобщенном обезличенном виде.</t>
    </r>
  </si>
  <si>
    <r>
      <t>23.</t>
    </r>
    <r>
      <rPr>
        <b/>
        <sz val="7"/>
        <color rgb="FF000000"/>
        <rFont val="Times New Roman"/>
        <family val="1"/>
        <charset val="204"/>
      </rPr>
      <t xml:space="preserve">     </t>
    </r>
    <r>
      <rPr>
        <b/>
        <sz val="11"/>
        <color theme="1"/>
        <rFont val="Calibri"/>
        <family val="2"/>
        <charset val="204"/>
        <scheme val="minor"/>
      </rPr>
      <t xml:space="preserve">Как за 2015 год изменилась численность сотрудников вашей компании </t>
    </r>
  </si>
  <si>
    <t xml:space="preserve">22. Какова численность сотрудников вашей компании по состоянию на конец 2015 года? </t>
  </si>
  <si>
    <t>21. Как изменилась стоимость оплаты за аренду офисных помещений в рублевом выражении в 2015 году</t>
  </si>
  <si>
    <t>___%</t>
  </si>
  <si>
    <t>затрудняюсь ответить</t>
  </si>
  <si>
    <t xml:space="preserve">39. Как изменился (в процентном соотношении) оборот вашей компании в 2015 году в сравнении с 2014 годом? </t>
  </si>
  <si>
    <t xml:space="preserve">40. Какое изменение оборота (в процентном соотношении) вы прогнозируете в 2016 году в сравнении с 2015 годом? </t>
  </si>
  <si>
    <t>РАЗДЕЛ 10. ЭКСПОРТ</t>
  </si>
  <si>
    <t xml:space="preserve">42. Оцените, пожалуйста, (в процентном соотношении) какова доля экспорта в совокупной выручке Вашей компании (по состоянию на конец 2015 года) </t>
  </si>
  <si>
    <t xml:space="preserve">43. Как изменился (в процентном соотношении) объем экспорта вашей компании в 2015 году в сравнении с 2014 годом? </t>
  </si>
  <si>
    <t xml:space="preserve">Продажа собственных программных продуктов </t>
  </si>
  <si>
    <t xml:space="preserve">Внедрение и поддержка программных решений </t>
  </si>
  <si>
    <t xml:space="preserve">Разработка программного обеспечения на заказ </t>
  </si>
  <si>
    <t xml:space="preserve">ИТ-аутсорсинг (поддержка ИТ-инфраструктуры) </t>
  </si>
  <si>
    <t>РАЗДЕЛ 11. РОССИЙСКИЙ РЫНОК</t>
  </si>
  <si>
    <t xml:space="preserve">РАЗДЕЛ 12. ВОПРОСЫ ДЛЯ СЕРВИСНЫХ КОМПАНИЙ </t>
  </si>
  <si>
    <t xml:space="preserve">45. Опишите, пожалуйста, структуру экспорта Вашей компании в 2015 году (за 100% принимается весь доход по экспорту) </t>
  </si>
  <si>
    <t xml:space="preserve">Ваша компания является Центром оффшорной разработки (предоставления других ИТ-услуг), принадлежащим заказчику </t>
  </si>
  <si>
    <t>Оплата по фиксированной цене (fixed price)</t>
  </si>
  <si>
    <t>Оплата по затраченному времени (time&amp;material)</t>
  </si>
  <si>
    <t xml:space="preserve">Другое_____________________________________________________________ </t>
  </si>
  <si>
    <t>Разработка ПО</t>
  </si>
  <si>
    <t>Тестирование ПО</t>
  </si>
  <si>
    <t>Техническая поддержка ИТ-систем</t>
  </si>
  <si>
    <t>ИТ-консалтинг</t>
  </si>
  <si>
    <t>услуги</t>
  </si>
  <si>
    <r>
      <t>49. Какой тип услуг Ваша компания предлагает клиентам?</t>
    </r>
    <r>
      <rPr>
        <sz val="11"/>
        <color theme="1"/>
        <rFont val="Calibri"/>
        <family val="2"/>
        <charset val="204"/>
        <scheme val="minor"/>
      </rPr>
      <t xml:space="preserve">  Выберите все подходящие Вам варианты</t>
    </r>
  </si>
  <si>
    <r>
      <t>50. Укажите тип основных клиентов Вашей компании.</t>
    </r>
    <r>
      <rPr>
        <sz val="11"/>
        <color theme="1"/>
        <rFont val="Calibri"/>
        <family val="2"/>
        <charset val="204"/>
        <scheme val="minor"/>
      </rPr>
      <t xml:space="preserve"> Выберите все подходящие Вам варианты</t>
    </r>
  </si>
  <si>
    <t>клиент</t>
  </si>
  <si>
    <t>Системный интегратор (System integrator)</t>
  </si>
  <si>
    <t>Конечный клиент (EndUser)</t>
  </si>
  <si>
    <t xml:space="preserve">Разработчик ПО (ISV) </t>
  </si>
  <si>
    <t>Менеджмент проектов</t>
  </si>
  <si>
    <r>
      <rPr>
        <b/>
        <sz val="11"/>
        <color rgb="FF000000"/>
        <rFont val="Calibri"/>
        <family val="2"/>
        <charset val="204"/>
        <scheme val="minor"/>
      </rPr>
      <t>51. Уточните, пожалуйста, стоимость одного часа труда профильных специалистов в Вашей компании для Заказчика (USD/час)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</si>
  <si>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РАЗДЕЛ 13. ПРИОРИТЕТНЫЕ НАПРАВЛЕНИЯ РАЗВИТИЯ КОМПАНИИ</t>
  </si>
  <si>
    <t>Сертификация процессов разработки ПО</t>
  </si>
  <si>
    <t>Увеличение доли продаж через Интернет</t>
  </si>
  <si>
    <t>Создание центров разработки в регионах</t>
  </si>
  <si>
    <t>Расширение продаж за рубежом</t>
  </si>
  <si>
    <t>Более активная работа на внутреннем рынке</t>
  </si>
  <si>
    <t>РАЗДЕЛ 14: ТЕНДЕНЦИИ РЫНКА И ОЦЕНКА ГОСУДАРСТВЕННОЙ ПОДДЕРЖКИ</t>
  </si>
  <si>
    <t>улучшение</t>
  </si>
  <si>
    <t>ухудшение</t>
  </si>
  <si>
    <t>Обеспеченность кадрами, система образования и повышения квалификации</t>
  </si>
  <si>
    <t>Налоговая система</t>
  </si>
  <si>
    <t>Бюрократические и административные барьеры</t>
  </si>
  <si>
    <t>Наличие современной инфраструктуры</t>
  </si>
  <si>
    <t>Финансовая поддержка стартапов</t>
  </si>
  <si>
    <t>Государственная поддержка международной маркетинговой деятельности</t>
  </si>
  <si>
    <t>Финансирование НИОКР</t>
  </si>
  <si>
    <t>Государственная поддержка сертификации контроля качества по международным стандартам</t>
  </si>
  <si>
    <t>оценка</t>
  </si>
  <si>
    <t>плохо</t>
  </si>
  <si>
    <t>удовлетворительно</t>
  </si>
  <si>
    <t>хорошо</t>
  </si>
  <si>
    <t>54. Как изменилась  ситуация в сфере защиты прав собственности за последние два года (2014-2015гг.)?</t>
  </si>
  <si>
    <t>Поддержка международной маркетинговой деятельности</t>
  </si>
  <si>
    <t>Стимулирование экспорта ПО</t>
  </si>
  <si>
    <t>Поддержка сертификации контроля качества по международным стандартам</t>
  </si>
  <si>
    <t>Развитие необходимой для бизнеса инфраструктуры</t>
  </si>
  <si>
    <t>Устранение бюрократических и административных барьеров</t>
  </si>
  <si>
    <t>значимость</t>
  </si>
  <si>
    <t>низкая значимость</t>
  </si>
  <si>
    <t>средняя значимость</t>
  </si>
  <si>
    <t>высокая значимость</t>
  </si>
  <si>
    <t>не значима совсем</t>
  </si>
  <si>
    <t>Рост экспорта</t>
  </si>
  <si>
    <t>Рост внутреннего рынка</t>
  </si>
  <si>
    <t>Консолидация рынка (слияния, поглощения, образование холдингов)</t>
  </si>
  <si>
    <t>Внедрение систем управления качеством</t>
  </si>
  <si>
    <t>Рост в области ИТ-аутсорсинга (поддержки ИТ-инфраструктуры)</t>
  </si>
  <si>
    <t>Увеличение прямых продаж через Интернет</t>
  </si>
  <si>
    <t xml:space="preserve">58. Пользуется ли Ваша компания льготой по уплате страховых взносов по Федеральному закону 212 ФЗ? </t>
  </si>
  <si>
    <t>экономический кризис в России</t>
  </si>
  <si>
    <t>западные санкции против России и встречные антисанкции</t>
  </si>
  <si>
    <t>-3 очень негативно</t>
  </si>
  <si>
    <t>-2 негативно</t>
  </si>
  <si>
    <t>-1 негативно, но влияние незначительное</t>
  </si>
  <si>
    <t>0 никакого воздействия</t>
  </si>
  <si>
    <t>+1 позитивно, но влияние незначительное</t>
  </si>
  <si>
    <t>воздействие</t>
  </si>
  <si>
    <t>Предыдущие версии отчета всегда можно найти на сайте НП «РУССОФТ»: www.russoft.ru/reports</t>
  </si>
  <si>
    <t xml:space="preserve">Уважаемые коллеги!
Приглашаем Вас принять участие в ежегодном исследовании российской разработки программного обеспечения, проводимом Ассоциацией "РУССОФТ" уже тринадцатый год подряд! 
</t>
  </si>
  <si>
    <t>Результаты этого исследования в виде отчёта рассылаются в Правительство РФ, международным экспертам и аналитикам, сотрудникам посольств зарубежных государств и руководителям компаний из разных отраслей экономики по всему миру, а также размещаются на сайте РУССОФТ и на сайтах партнёров исследования.</t>
  </si>
  <si>
    <t>Хочу обратить Ваше внимание на то, что ВСЕ данные, указанные Вами в данной анкете, остаются КОНФИДЕНЦИАЛЬНЫМИ. Информация в отчёте публикуется только в обобщенном обезличенном виде. Просмотрите предыдущие отчёты, убедитесь в этом сами. Отчёты размещены на сайте, запишите, пожалуйста, адрес домена: www.russoft.ru в разделе «Аналитика».
Участие в анкетировании БЕСПЛАТНОЕ.</t>
  </si>
  <si>
    <t>+2 позитивно</t>
  </si>
  <si>
    <t>+3 очень позитивное</t>
  </si>
  <si>
    <t xml:space="preserve">Встроенное ПО </t>
  </si>
  <si>
    <t>Тиражируемые системы управления (ERP, CRM, ECM, СЭД, САПР, АСУ ТП и др.)</t>
  </si>
  <si>
    <t>Разработка базового ПО (СУБД, ОС, офисные приложения, и пр.)</t>
  </si>
  <si>
    <t>раздел 1</t>
  </si>
  <si>
    <t>раздел 2</t>
  </si>
  <si>
    <t>Нет  представительств</t>
  </si>
  <si>
    <t>нет представительств</t>
  </si>
  <si>
    <t>раздел 3</t>
  </si>
  <si>
    <t>география</t>
  </si>
  <si>
    <t>раздел 4</t>
  </si>
  <si>
    <t>отраслевая специализация</t>
  </si>
  <si>
    <t>раздел 5</t>
  </si>
  <si>
    <t>язык основной</t>
  </si>
  <si>
    <t>другие языки</t>
  </si>
  <si>
    <t>инструментальные средства</t>
  </si>
  <si>
    <t xml:space="preserve">С </t>
  </si>
  <si>
    <t xml:space="preserve">С++ </t>
  </si>
  <si>
    <t xml:space="preserve">С# </t>
  </si>
  <si>
    <t xml:space="preserve">Delphi </t>
  </si>
  <si>
    <t xml:space="preserve">.Net </t>
  </si>
  <si>
    <t xml:space="preserve">PHP </t>
  </si>
  <si>
    <t>раздел 6</t>
  </si>
  <si>
    <t>доля затрат</t>
  </si>
  <si>
    <t>затраты на аренду</t>
  </si>
  <si>
    <t>как изменилась стоимость аренды</t>
  </si>
  <si>
    <t>раздел 7</t>
  </si>
  <si>
    <t>количество сотрудников</t>
  </si>
  <si>
    <t>как</t>
  </si>
  <si>
    <t>доля новых сотрудников из-за рубежа</t>
  </si>
  <si>
    <t>миграция - проблема?</t>
  </si>
  <si>
    <t>изменение чел.2015</t>
  </si>
  <si>
    <t>изменение чел.2016 (прогноз)</t>
  </si>
  <si>
    <t>основная специализация (выберите)</t>
  </si>
  <si>
    <t>Линтер</t>
  </si>
  <si>
    <t xml:space="preserve">от $100 млн. до $500 млн. </t>
  </si>
  <si>
    <t>свыше $500 млн.</t>
  </si>
  <si>
    <t xml:space="preserve">№1 </t>
  </si>
  <si>
    <t>Предоставление налоговых льгот (включая льготы по страховым взносам)</t>
  </si>
  <si>
    <t>Увеличение доли продуктовых компаний по сравнению с сервисными в объеме продаж индустрии разработки ПО</t>
  </si>
  <si>
    <t>Рост доли услуг по внедрению и поддержке ИТ по сравнению с долей проектной разработки</t>
  </si>
  <si>
    <t>Увеличение доли проектных разработок на заказ по сравнению с поддержкой ИТ-решений</t>
  </si>
  <si>
    <t>политические события на Украине</t>
  </si>
  <si>
    <t>Отчет о ежегодном исследовании РУССОФТ является единственным источником полной, актуальной и достоверной информации о состоянии и тенденциях развития экспорта ПО и услуг по его разработке в РФ. Этот документ востребован как СМИ, органами власти, российскими и зарубежными аналитиками, так и самой индустрией и её клиентами.</t>
  </si>
  <si>
    <r>
      <t xml:space="preserve">1. Название компании </t>
    </r>
    <r>
      <rPr>
        <b/>
        <i/>
        <sz val="11"/>
        <color theme="1"/>
        <rFont val="Calibri"/>
        <family val="2"/>
        <charset val="204"/>
        <scheme val="minor"/>
      </rPr>
      <t>(Рус.)</t>
    </r>
  </si>
  <si>
    <r>
      <t xml:space="preserve">2. Название компании </t>
    </r>
    <r>
      <rPr>
        <b/>
        <i/>
        <sz val="11"/>
        <color theme="1"/>
        <rFont val="Calibri"/>
        <family val="2"/>
        <charset val="204"/>
        <scheme val="minor"/>
      </rPr>
      <t>(Англ.)</t>
    </r>
  </si>
  <si>
    <t>3. Год основания компании</t>
  </si>
  <si>
    <r>
      <t xml:space="preserve">4. Головной офис компании в России </t>
    </r>
    <r>
      <rPr>
        <b/>
        <i/>
        <sz val="11"/>
        <color theme="1"/>
        <rFont val="Calibri"/>
        <family val="2"/>
        <charset val="204"/>
        <scheme val="minor"/>
      </rPr>
      <t>(город)</t>
    </r>
  </si>
  <si>
    <t>5. Адрес веб-сайта компании</t>
  </si>
  <si>
    <t>6. Адрес электронной почты</t>
  </si>
  <si>
    <t>7. Контактный телефон</t>
  </si>
  <si>
    <t>8. Контактное лицо - ФИО</t>
  </si>
  <si>
    <t xml:space="preserve">                                          - должность</t>
  </si>
  <si>
    <t>Ваша компания разрабатывает ПО (предоставляет другие ИТ-услуги) по требованию Заказчика</t>
  </si>
  <si>
    <t>Информационные технологии</t>
  </si>
  <si>
    <t>Наука и прикладные исследования</t>
  </si>
  <si>
    <t>Телекоммуникации</t>
  </si>
  <si>
    <t>Государственное управление</t>
  </si>
  <si>
    <t>Промышленное производство</t>
  </si>
  <si>
    <t>Нефтегазодобыча и переработка</t>
  </si>
  <si>
    <t>Банковский сектор</t>
  </si>
  <si>
    <t xml:space="preserve">Здравоохранение и фармацевтика </t>
  </si>
  <si>
    <t xml:space="preserve">Оптово-розничная торговля </t>
  </si>
  <si>
    <t>Транспорт и логистика</t>
  </si>
  <si>
    <t xml:space="preserve">Игры и развлечения </t>
  </si>
  <si>
    <t>Образование</t>
  </si>
  <si>
    <t>СМИ</t>
  </si>
  <si>
    <t>Спорт и туризм</t>
  </si>
  <si>
    <t>Страхование</t>
  </si>
  <si>
    <t>Строительство и недвижимость</t>
  </si>
  <si>
    <t>Услуги</t>
  </si>
  <si>
    <t>Финансы</t>
  </si>
  <si>
    <t>Энергетика</t>
  </si>
  <si>
    <r>
      <t>19.</t>
    </r>
    <r>
      <rPr>
        <b/>
        <sz val="7"/>
        <color rgb="FF000000"/>
        <rFont val="Times New Roman"/>
        <family val="1"/>
        <charset val="204"/>
      </rPr>
      <t>  </t>
    </r>
    <r>
      <rPr>
        <b/>
        <sz val="11"/>
        <color theme="1"/>
        <rFont val="Calibri"/>
        <family val="2"/>
        <charset val="204"/>
        <scheme val="minor"/>
      </rPr>
      <t>Оцените долю затрат на телекоммуникационные услуги, маркетинг, аренду офисной площади и НИР Вашей компании в 2015 году (% от всех затрат)</t>
    </r>
  </si>
  <si>
    <r>
      <t xml:space="preserve">31. Перечислите вузы, выпускники которых пользуются наибольшим спросом среди ИТ-компаний вашего региона? </t>
    </r>
    <r>
      <rPr>
        <i/>
        <sz val="11"/>
        <color theme="1"/>
        <rFont val="Calibri"/>
        <family val="2"/>
        <charset val="204"/>
        <scheme val="minor"/>
      </rPr>
      <t>Укажите, пожалуйста, полное официальное название каждого вуза</t>
    </r>
  </si>
  <si>
    <r>
      <t>28.</t>
    </r>
    <r>
      <rPr>
        <sz val="7"/>
        <color rgb="FF000000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Оцените, пожалуйста, какой процент профильных специалистов вашей компании хорошо владеет иностранным языком (т.е. умеет писать, говорить и читать без использования дополнительных средств перевода)</t>
    </r>
  </si>
  <si>
    <r>
      <t>29.</t>
    </r>
    <r>
      <rPr>
        <sz val="7"/>
        <color rgb="FF000000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Оцените, пожалуйста, процент профильных сотрудников, покинувших вашу компанию в 2015 году </t>
    </r>
  </si>
  <si>
    <t xml:space="preserve">30. Оцените, пожалуйста, процент специалистов-выпускников вузов, принятых на работу в 2015 году </t>
  </si>
  <si>
    <t xml:space="preserve">При заполнении скачанной анкеты </t>
  </si>
  <si>
    <t>СПРАВОЧНО:</t>
  </si>
  <si>
    <t>В странах Африки </t>
  </si>
  <si>
    <t>В Австралии</t>
  </si>
  <si>
    <t>Германия и немецко-говорящие страны</t>
  </si>
  <si>
    <t xml:space="preserve">Другое </t>
  </si>
  <si>
    <t>NetBeans</t>
  </si>
  <si>
    <t>Не используют</t>
  </si>
  <si>
    <t>MS Visual Studio</t>
  </si>
  <si>
    <t xml:space="preserve">Eclipse </t>
  </si>
  <si>
    <t xml:space="preserve">Intellij IDEA </t>
  </si>
  <si>
    <t xml:space="preserve">Xcode </t>
  </si>
  <si>
    <t xml:space="preserve">WebStorm </t>
  </si>
  <si>
    <t>Данное исследование позволяет получать информацию о ВАШИХ достижениях и проблемах и доносить ее до чиновников. Оно во многом определяет пути развития отрасли. Его результаты являются основой для обоснования различных мер государственной поддержки бизнеса, в частности — сохранения льгот при оплате страховых взносов. В знак благодарности за участие в исследовании мы предоставляем Вам возможность бесплатно опубликовать краткий профиль компании в финальной части отчёта. Он сформируется из Ваших ответов на общие вопросы. Для лучшего нахождения Вашей компании потенциальными партнерами и клиентами участники исследования будут распределены по группам согласно указанной Вами основной специализации.</t>
  </si>
  <si>
    <r>
      <t>14.</t>
    </r>
    <r>
      <rPr>
        <b/>
        <sz val="7"/>
        <color rgb="FF000000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Какой язык программирования/ технология считаются </t>
    </r>
    <r>
      <rPr>
        <b/>
        <u/>
        <sz val="11"/>
        <color theme="1"/>
        <rFont val="Calibri"/>
        <family val="2"/>
        <charset val="204"/>
        <scheme val="minor"/>
      </rPr>
      <t>основными</t>
    </r>
    <r>
      <rPr>
        <b/>
        <sz val="11"/>
        <color theme="1"/>
        <rFont val="Calibri"/>
        <family val="2"/>
        <charset val="204"/>
        <scheme val="minor"/>
      </rPr>
      <t xml:space="preserve"> в вашей компании? </t>
    </r>
    <r>
      <rPr>
        <sz val="11"/>
        <color theme="1"/>
        <rFont val="Calibri"/>
        <family val="2"/>
        <charset val="204"/>
        <scheme val="minor"/>
      </rPr>
      <t>Выберите из списка</t>
    </r>
  </si>
  <si>
    <r>
      <t>20.</t>
    </r>
    <r>
      <rPr>
        <b/>
        <sz val="7"/>
        <color rgb="FF000000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Оцените, пожалуйста, ежемесячные затраты на аренду офисной площади Вашей компании в 2015 году (USD/кв.м</t>
    </r>
    <r>
      <rPr>
        <b/>
        <sz val="11"/>
        <color theme="1"/>
        <rFont val="Calibri"/>
        <family val="2"/>
        <charset val="204"/>
        <scheme val="minor"/>
      </rPr>
      <t xml:space="preserve"> в месяц) </t>
    </r>
    <r>
      <rPr>
        <b/>
        <i/>
        <sz val="11"/>
        <color theme="1"/>
        <rFont val="Calibri"/>
        <family val="2"/>
        <charset val="204"/>
        <scheme val="minor"/>
      </rPr>
      <t/>
    </r>
  </si>
  <si>
    <t>динамика больше</t>
  </si>
  <si>
    <t>увеличение</t>
  </si>
  <si>
    <t>уменьшение</t>
  </si>
  <si>
    <t>динамика лучше</t>
  </si>
  <si>
    <t>46. Как распределились доходы от ИТ продуктов и услуг, поставленных на российский рынок в 2015 году (за 100% принимаются все услуги)</t>
  </si>
  <si>
    <r>
      <t xml:space="preserve">48. Какой тип контрактов обычно используется в Вашей компании? </t>
    </r>
    <r>
      <rPr>
        <sz val="11"/>
        <color theme="1"/>
        <rFont val="Calibri"/>
        <family val="2"/>
        <charset val="204"/>
        <scheme val="minor"/>
      </rPr>
      <t>Выберите</t>
    </r>
  </si>
  <si>
    <r>
      <t xml:space="preserve">47. Какова модель сотрудничества Вашей компании с заказчиками? </t>
    </r>
    <r>
      <rPr>
        <sz val="11"/>
        <color theme="1"/>
        <rFont val="Calibri"/>
        <family val="2"/>
        <charset val="204"/>
        <scheme val="minor"/>
      </rPr>
      <t>Выберите</t>
    </r>
  </si>
  <si>
    <t xml:space="preserve">53. Как, на ваш взгляд, изменилась государственная поддержка в сфере ИТ за последние 2 года (2014-2015гг.)? </t>
  </si>
  <si>
    <t>44. Какое изменение экспорта (в процентном соотношении) вы прогнозируете в 2016 году в сравнении с 2015 годом?</t>
  </si>
  <si>
    <t>все задачи</t>
  </si>
  <si>
    <t>девальвация Руб. по отношению к USD и EUR</t>
  </si>
  <si>
    <t>всего</t>
  </si>
  <si>
    <t>Нет</t>
  </si>
  <si>
    <t>Ваша компания является сервисной?</t>
  </si>
  <si>
    <t>от</t>
  </si>
  <si>
    <t>до</t>
  </si>
  <si>
    <t>предпочтительнее, USD/час</t>
  </si>
  <si>
    <r>
      <t xml:space="preserve">52. Какие задачи стоят перед Вашей компанией в текущем году? </t>
    </r>
    <r>
      <rPr>
        <sz val="11"/>
        <color theme="1"/>
        <rFont val="Calibri"/>
        <family val="2"/>
        <charset val="204"/>
        <scheme val="minor"/>
      </rPr>
      <t>Выделите среди предложенных вариантов приоритетную  (№1!)</t>
    </r>
  </si>
  <si>
    <t>59. Как велика сумма льготы, полученной Вашей компанией в течение 2015 года, в % от общего размера затрат на заработную плату?</t>
  </si>
  <si>
    <t>61. Согласны ли Вы на бесплатную публикацию краткого профайла компании на последних страницах отчета о данном исследовании?</t>
  </si>
  <si>
    <t>макс</t>
  </si>
  <si>
    <t>Замечания по корректности заполнения анкеты</t>
  </si>
  <si>
    <t>___млн. USD</t>
  </si>
  <si>
    <r>
      <t>26.</t>
    </r>
    <r>
      <rPr>
        <sz val="7"/>
        <color rgb="FF000000"/>
        <rFont val="Times New Roman"/>
        <family val="1"/>
        <charset val="204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Как изменится количество сотрудников в течение текущего 2016 года, %</t>
    </r>
  </si>
  <si>
    <t xml:space="preserve">Если заполнение анкеты  представляет какую-то сложность, то можно  на сайте www.russoft.ru нажать на оранжевый баннер 13-го исследования под меню слева и на открывшейся странице выбрать другой более удобный способ. </t>
  </si>
  <si>
    <t>-- выберите --</t>
  </si>
  <si>
    <t>Другое</t>
  </si>
  <si>
    <t>-- выберите из предыдущих вариантов --</t>
  </si>
  <si>
    <t xml:space="preserve">SCRUM или Agile Programming </t>
  </si>
  <si>
    <t>менее 5%</t>
  </si>
  <si>
    <t>___чел.</t>
  </si>
  <si>
    <r>
      <t xml:space="preserve">38. Если возможно, укажите более точный размер оборота в 2015 году (млн. USD). </t>
    </r>
    <r>
      <rPr>
        <sz val="11"/>
        <color theme="1"/>
        <rFont val="Calibri"/>
        <family val="2"/>
        <charset val="204"/>
        <scheme val="minor"/>
      </rPr>
      <t>Справочно - среднегодовой курс ЦБ РФ - 60,66 руб./USD</t>
    </r>
  </si>
  <si>
    <t>Справочно - среднегодовой курс ЦБ РФ - 60,66 руб./USD</t>
  </si>
  <si>
    <r>
      <t xml:space="preserve">9. Специализация компании.                                                </t>
    </r>
    <r>
      <rPr>
        <sz val="11"/>
        <color theme="1"/>
        <rFont val="Calibri"/>
        <family val="2"/>
        <charset val="204"/>
        <scheme val="minor"/>
      </rPr>
      <t>Отметьте все необходимое (хотя бы 1 вариант)</t>
    </r>
  </si>
  <si>
    <r>
      <t xml:space="preserve">12. </t>
    </r>
    <r>
      <rPr>
        <b/>
        <sz val="11"/>
        <color theme="1"/>
        <rFont val="Calibri"/>
        <family val="2"/>
        <charset val="204"/>
        <scheme val="minor"/>
      </rPr>
      <t xml:space="preserve">Укажите, пожалуйста, географическое месторасположение Ваших клиентов и степень значимости рынка для Вашей компании. </t>
    </r>
    <r>
      <rPr>
        <sz val="11"/>
        <color theme="1"/>
        <rFont val="Calibri"/>
        <family val="2"/>
        <charset val="204"/>
        <scheme val="minor"/>
      </rPr>
      <t>Выберите из вложенного списка  хотя бы 1 вариант в каждом из столбцов</t>
    </r>
  </si>
  <si>
    <r>
      <t xml:space="preserve">10. Есть ли у вашей компании и/или планируются к открытию в 2016 и 2017 годах </t>
    </r>
    <r>
      <rPr>
        <b/>
        <u/>
        <sz val="11"/>
        <color theme="1"/>
        <rFont val="Calibri"/>
        <family val="2"/>
        <charset val="204"/>
        <scheme val="minor"/>
      </rPr>
      <t>удалённые центры разработки</t>
    </r>
    <r>
      <rPr>
        <b/>
        <sz val="11"/>
        <color theme="1"/>
        <rFont val="Calibri"/>
        <family val="2"/>
        <charset val="204"/>
        <scheme val="minor"/>
      </rPr>
      <t xml:space="preserve"> (филиалы)в других городах/странах?</t>
    </r>
    <r>
      <rPr>
        <sz val="11"/>
        <color theme="1"/>
        <rFont val="Calibri"/>
        <family val="2"/>
        <charset val="204"/>
        <scheme val="minor"/>
      </rPr>
      <t xml:space="preserve"> Впишите город или страну, либо "да/нет" - нужен  хотя бы 1 вариант в каждом из столбцов</t>
    </r>
  </si>
  <si>
    <r>
      <t xml:space="preserve">11. Есть ли у вашей компании и/или планируются к открытию в 2016 - 2017 годах офисы продаж в других городах/странах?  </t>
    </r>
    <r>
      <rPr>
        <sz val="11"/>
        <color theme="1"/>
        <rFont val="Calibri"/>
        <family val="2"/>
        <charset val="204"/>
        <scheme val="minor"/>
      </rPr>
      <t>Впишите город или страну, либо "да/нет" - нужен  хотя бы 1 вариант в каждом из столбцов</t>
    </r>
  </si>
  <si>
    <r>
      <t>16.</t>
    </r>
    <r>
      <rPr>
        <b/>
        <sz val="7"/>
        <color rgb="FF000000"/>
        <rFont val="Times New Roman"/>
        <family val="1"/>
        <charset val="204"/>
      </rPr>
      <t> </t>
    </r>
    <r>
      <rPr>
        <b/>
        <sz val="11"/>
        <color theme="1"/>
        <rFont val="Calibri"/>
        <family val="2"/>
        <charset val="204"/>
        <scheme val="minor"/>
      </rPr>
      <t xml:space="preserve">Какие инструментальные средства предпочитают использовать в вашей компании? </t>
    </r>
    <r>
      <rPr>
        <sz val="11"/>
        <color theme="1"/>
        <rFont val="Calibri"/>
        <family val="2"/>
        <charset val="204"/>
        <scheme val="minor"/>
      </rPr>
      <t>(Возможно несколько вариантов)</t>
    </r>
  </si>
  <si>
    <r>
      <t>15.</t>
    </r>
    <r>
      <rPr>
        <b/>
        <sz val="7"/>
        <color rgb="FF000000"/>
        <rFont val="Times New Roman"/>
        <family val="1"/>
        <charset val="204"/>
      </rPr>
      <t> </t>
    </r>
    <r>
      <rPr>
        <b/>
        <sz val="11"/>
        <color theme="1"/>
        <rFont val="Calibri"/>
        <family val="2"/>
        <charset val="204"/>
        <scheme val="minor"/>
      </rPr>
      <t>Какие  языки программирования/ технологии используются в вашей компании для работы?</t>
    </r>
    <r>
      <rPr>
        <sz val="11"/>
        <color theme="1"/>
        <rFont val="Calibri"/>
        <family val="2"/>
        <charset val="204"/>
        <scheme val="minor"/>
      </rPr>
      <t xml:space="preserve"> (возможно несколько вариантов) </t>
    </r>
  </si>
  <si>
    <r>
      <t xml:space="preserve">17.  С какими ОС (операционными системами) работает ваша компания? </t>
    </r>
    <r>
      <rPr>
        <sz val="11"/>
        <color rgb="FF000000"/>
        <rFont val="Calibri"/>
        <family val="2"/>
        <charset val="204"/>
        <scheme val="minor"/>
      </rPr>
      <t>Отметьте все необходимое.</t>
    </r>
  </si>
  <si>
    <r>
      <t xml:space="preserve">18. С какими СУБД (системами управления базами данных) работает ваша компания? </t>
    </r>
    <r>
      <rPr>
        <sz val="11"/>
        <color rgb="FF000000"/>
        <rFont val="Calibri"/>
        <family val="2"/>
        <charset val="204"/>
        <scheme val="minor"/>
      </rPr>
      <t>Отметьте все необходимое.</t>
    </r>
  </si>
  <si>
    <r>
      <t xml:space="preserve">32. Какие партнерские программы осуществляются вашей компанией совместно с вузами? </t>
    </r>
    <r>
      <rPr>
        <sz val="11"/>
        <color theme="1"/>
        <rFont val="Calibri"/>
        <family val="2"/>
        <charset val="204"/>
        <scheme val="minor"/>
      </rPr>
      <t>Отметьте все необходимое</t>
    </r>
  </si>
  <si>
    <r>
      <t xml:space="preserve">34. Каких специалистов было принято на работу в 2015 году больше всего? </t>
    </r>
    <r>
      <rPr>
        <sz val="11"/>
        <color theme="1"/>
        <rFont val="Calibri"/>
        <family val="2"/>
        <charset val="204"/>
        <scheme val="minor"/>
      </rPr>
      <t>Отметьте все необходимое.</t>
    </r>
  </si>
  <si>
    <t>в формате Excel:</t>
  </si>
  <si>
    <t>голубое поле - для ввода текста</t>
  </si>
  <si>
    <t>красное поле - обязательный выбор</t>
  </si>
  <si>
    <r>
      <t>35.</t>
    </r>
    <r>
      <rPr>
        <b/>
        <sz val="11"/>
        <color rgb="FF000000"/>
        <rFont val="Calibri"/>
        <family val="2"/>
        <charset val="204"/>
        <scheme val="minor"/>
      </rPr>
      <t xml:space="preserve">Сертифицирована ли система управления качеством вашей компании по какому-либо стандарту? </t>
    </r>
    <r>
      <rPr>
        <sz val="11"/>
        <color rgb="FF000000"/>
        <rFont val="Calibri"/>
        <family val="2"/>
        <charset val="204"/>
        <scheme val="minor"/>
      </rPr>
      <t>Отметьте все необходимое.</t>
    </r>
  </si>
  <si>
    <r>
      <t xml:space="preserve">41. Привлекала ли Ваша компания в 2015 году (собирается привлекать в течение двух последующих лет) сторонние инвестиции? </t>
    </r>
    <r>
      <rPr>
        <sz val="11"/>
        <color theme="1"/>
        <rFont val="Calibri"/>
        <family val="2"/>
        <charset val="204"/>
        <scheme val="minor"/>
      </rPr>
      <t>Ответьте по каждому из периодов</t>
    </r>
  </si>
  <si>
    <t>(Далее на вопросы раздела 12 отвечают ТОЛЬКО СЕРВИСНЫЕ КОМПАНИИ,                                                                                 а РАЗРАБОТЧИКИ ПРОГРАММНЫХ ПРОДУКТОВ переходят в вопросам раздела 13 строка 238)</t>
  </si>
  <si>
    <t>55. Оцените, пожалуйста, степень решения следующих проблем в России в настоящее время по каждому из показателей</t>
  </si>
  <si>
    <r>
      <t xml:space="preserve">56. Какая значимость для Вашей компании основных мер государственной поддержки? </t>
    </r>
    <r>
      <rPr>
        <sz val="11"/>
        <color theme="1"/>
        <rFont val="Calibri"/>
        <family val="2"/>
        <charset val="204"/>
        <scheme val="minor"/>
      </rPr>
      <t>Оцените по каждому из показателей</t>
    </r>
  </si>
  <si>
    <r>
      <t>57. Какие тенденции, на Ваш взгляд, характерны для современной российской индустрии разработки ПО?</t>
    </r>
    <r>
      <rPr>
        <sz val="11"/>
        <color theme="1"/>
        <rFont val="Calibri"/>
        <family val="2"/>
        <charset val="204"/>
        <scheme val="minor"/>
      </rPr>
      <t xml:space="preserve"> Отметьте все необходимое</t>
    </r>
  </si>
  <si>
    <r>
      <t xml:space="preserve">60. Какие внешние факторы оказали наибольшее воздействие на Вашу компанию </t>
    </r>
    <r>
      <rPr>
        <sz val="11"/>
        <color theme="1"/>
        <rFont val="Calibri"/>
        <family val="2"/>
        <charset val="204"/>
        <scheme val="minor"/>
      </rPr>
      <t xml:space="preserve"> (оцените все)</t>
    </r>
  </si>
  <si>
    <t>в каждой ячейке</t>
  </si>
  <si>
    <t>фиолетовое поле - выбор одного</t>
  </si>
  <si>
    <t>предложенных ответов на вопрос</t>
  </si>
  <si>
    <t xml:space="preserve">или более вариантов из всех </t>
  </si>
  <si>
    <t>(не обязательно выбирать в каждой</t>
  </si>
  <si>
    <t>ячейке, главное выбрать хотя бы</t>
  </si>
  <si>
    <t>один ответ в вопросе)</t>
  </si>
  <si>
    <t xml:space="preserve">Просим направить заполненную анкету </t>
  </si>
  <si>
    <t xml:space="preserve">на адрес Zhd@russoft.org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</si>
</sst>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7"/>
      <color rgb="FFFFFFFF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7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</font>
    <font>
      <i/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6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5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2" xfId="0" applyBorder="1" applyAlignment="1">
      <alignment horizontal="center" textRotation="90" wrapText="1"/>
    </xf>
    <xf numFmtId="0" fontId="0" fillId="0" borderId="13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35" xfId="0" applyBorder="1" applyAlignment="1">
      <alignment horizontal="center" textRotation="90" wrapText="1"/>
    </xf>
    <xf numFmtId="0" fontId="0" fillId="0" borderId="36" xfId="0" applyBorder="1" applyAlignment="1">
      <alignment horizontal="center" textRotation="90" wrapText="1"/>
    </xf>
    <xf numFmtId="0" fontId="0" fillId="0" borderId="37" xfId="0" applyBorder="1" applyAlignment="1">
      <alignment horizontal="center" textRotation="90" wrapText="1"/>
    </xf>
    <xf numFmtId="0" fontId="0" fillId="0" borderId="38" xfId="0" applyBorder="1" applyAlignment="1">
      <alignment horizontal="center" textRotation="90" wrapText="1"/>
    </xf>
    <xf numFmtId="0" fontId="0" fillId="0" borderId="8" xfId="0" applyBorder="1" applyAlignment="1">
      <alignment horizontal="center" textRotation="90" wrapText="1"/>
    </xf>
    <xf numFmtId="0" fontId="0" fillId="0" borderId="39" xfId="0" applyBorder="1" applyAlignment="1">
      <alignment horizontal="center" textRotation="90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textRotation="90" wrapText="1"/>
    </xf>
    <xf numFmtId="0" fontId="0" fillId="2" borderId="28" xfId="0" applyFill="1" applyBorder="1" applyAlignment="1">
      <alignment vertical="center" wrapText="1"/>
    </xf>
    <xf numFmtId="0" fontId="0" fillId="0" borderId="39" xfId="0" applyBorder="1" applyAlignment="1">
      <alignment horizontal="center" vertical="top" wrapText="1"/>
    </xf>
    <xf numFmtId="0" fontId="0" fillId="0" borderId="38" xfId="0" applyBorder="1" applyAlignment="1">
      <alignment horizontal="left" textRotation="90" wrapText="1"/>
    </xf>
    <xf numFmtId="0" fontId="0" fillId="0" borderId="8" xfId="0" applyBorder="1" applyAlignment="1">
      <alignment horizontal="left" textRotation="90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left"/>
    </xf>
    <xf numFmtId="0" fontId="0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top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indent="6"/>
    </xf>
    <xf numFmtId="0" fontId="0" fillId="0" borderId="1" xfId="0" applyFont="1" applyBorder="1" applyAlignment="1">
      <alignment horizontal="center"/>
    </xf>
    <xf numFmtId="0" fontId="11" fillId="0" borderId="36" xfId="0" applyFont="1" applyFill="1" applyBorder="1" applyAlignment="1">
      <alignment horizontal="left" vertical="center" wrapText="1"/>
    </xf>
    <xf numFmtId="0" fontId="11" fillId="0" borderId="0" xfId="0" applyFont="1"/>
    <xf numFmtId="0" fontId="1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 wrapText="1"/>
    </xf>
    <xf numFmtId="0" fontId="17" fillId="0" borderId="0" xfId="0" quotePrefix="1" applyFont="1" applyAlignment="1">
      <alignment horizontal="left"/>
    </xf>
    <xf numFmtId="0" fontId="18" fillId="0" borderId="2" xfId="0" applyFont="1" applyBorder="1" applyAlignment="1">
      <alignment horizontal="left" vertical="center" wrapText="1"/>
    </xf>
    <xf numFmtId="0" fontId="17" fillId="0" borderId="2" xfId="0" quotePrefix="1" applyFont="1" applyBorder="1" applyAlignment="1">
      <alignment horizontal="left"/>
    </xf>
    <xf numFmtId="0" fontId="17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6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vertical="center" wrapText="1"/>
    </xf>
    <xf numFmtId="9" fontId="1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6" fillId="0" borderId="36" xfId="0" applyFont="1" applyFill="1" applyBorder="1" applyAlignment="1">
      <alignment horizontal="left" vertical="center" wrapText="1"/>
    </xf>
    <xf numFmtId="0" fontId="16" fillId="6" borderId="36" xfId="0" applyFont="1" applyFill="1" applyBorder="1" applyAlignment="1">
      <alignment horizontal="left" vertical="center" wrapText="1"/>
    </xf>
    <xf numFmtId="0" fontId="16" fillId="7" borderId="36" xfId="0" applyFont="1" applyFill="1" applyBorder="1" applyAlignment="1">
      <alignment horizontal="left" vertical="center" wrapText="1"/>
    </xf>
    <xf numFmtId="0" fontId="16" fillId="5" borderId="3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51" xfId="0" applyFont="1" applyBorder="1" applyAlignment="1">
      <alignment horizontal="right" vertical="top" wrapText="1"/>
    </xf>
    <xf numFmtId="0" fontId="1" fillId="0" borderId="53" xfId="0" applyFont="1" applyBorder="1" applyAlignment="1">
      <alignment horizontal="right" vertical="top" wrapText="1"/>
    </xf>
    <xf numFmtId="0" fontId="1" fillId="0" borderId="52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0" fillId="0" borderId="4" xfId="0" applyFont="1" applyBorder="1" applyAlignment="1">
      <alignment horizontal="left" vertical="top" wrapText="1" indent="5"/>
    </xf>
    <xf numFmtId="0" fontId="0" fillId="0" borderId="5" xfId="0" applyFont="1" applyBorder="1" applyAlignment="1">
      <alignment horizontal="left" vertical="top" wrapText="1" indent="5"/>
    </xf>
    <xf numFmtId="0" fontId="0" fillId="0" borderId="2" xfId="0" applyFont="1" applyBorder="1" applyAlignment="1">
      <alignment horizontal="left" vertical="top" wrapText="1" indent="5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 indent="6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3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left" vertical="center" wrapText="1" indent="6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54" xfId="0" applyFont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5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top" wrapText="1"/>
    </xf>
    <xf numFmtId="0" fontId="19" fillId="0" borderId="52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left" vertical="top" wrapText="1"/>
    </xf>
    <xf numFmtId="0" fontId="0" fillId="0" borderId="52" xfId="0" applyFont="1" applyBorder="1" applyAlignment="1">
      <alignment horizontal="left" vertical="top" wrapText="1"/>
    </xf>
    <xf numFmtId="0" fontId="0" fillId="0" borderId="49" xfId="0" applyFont="1" applyBorder="1" applyAlignment="1">
      <alignment horizontal="left" vertical="top" wrapText="1"/>
    </xf>
    <xf numFmtId="0" fontId="0" fillId="0" borderId="50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 wrapText="1" indent="2"/>
    </xf>
    <xf numFmtId="0" fontId="2" fillId="0" borderId="8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 wrapText="1" indent="5"/>
    </xf>
    <xf numFmtId="0" fontId="0" fillId="0" borderId="40" xfId="0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42" xfId="0" applyBorder="1" applyAlignment="1">
      <alignment horizontal="center" textRotation="90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21" fillId="0" borderId="5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22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F5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2495549</xdr:colOff>
      <xdr:row>5</xdr:row>
      <xdr:rowOff>619127</xdr:rowOff>
    </xdr:from>
    <xdr:to>
      <xdr:col>1</xdr:col>
      <xdr:colOff>66674</xdr:colOff>
      <xdr:row>9</xdr:row>
      <xdr:rowOff>65869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963"/>
        <a:stretch/>
      </xdr:blipFill>
      <xdr:spPr bwMode="auto">
        <a:xfrm>
          <a:off x="2495549" y="6067427"/>
          <a:ext cx="3552825" cy="77071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2466974</xdr:colOff>
      <xdr:row>9</xdr:row>
      <xdr:rowOff>47626</xdr:rowOff>
    </xdr:from>
    <xdr:to>
      <xdr:col>1</xdr:col>
      <xdr:colOff>19049</xdr:colOff>
      <xdr:row>21</xdr:row>
      <xdr:rowOff>106536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4" y="6819901"/>
          <a:ext cx="3533775" cy="234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ussoft.ru/re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21"/>
  <sheetViews>
    <sheetView tabSelected="1" topLeftCell="A6" zoomScaleNormal="100" zoomScaleSheetLayoutView="100" workbookViewId="0">
      <selection activeCell="A6" sqref="A6"/>
    </sheetView>
  </sheetViews>
  <sheetFormatPr defaultRowHeight="15" x14ac:dyDescent="0.25"/>
  <cols>
    <col min="1" max="1" width="89.7109375" customWidth="1"/>
  </cols>
  <sheetData>
    <row r="1" spans="1:1" ht="60" customHeight="1" x14ac:dyDescent="0.25">
      <c r="A1" s="8" t="s">
        <v>212</v>
      </c>
    </row>
    <row r="2" spans="1:1" ht="141.75" customHeight="1" x14ac:dyDescent="0.25">
      <c r="A2" s="8" t="s">
        <v>307</v>
      </c>
    </row>
    <row r="3" spans="1:1" ht="66.75" customHeight="1" x14ac:dyDescent="0.25">
      <c r="A3" s="8" t="s">
        <v>259</v>
      </c>
    </row>
    <row r="4" spans="1:1" ht="67.5" customHeight="1" x14ac:dyDescent="0.25">
      <c r="A4" s="8" t="s">
        <v>213</v>
      </c>
    </row>
    <row r="5" spans="1:1" ht="93" customHeight="1" x14ac:dyDescent="0.25">
      <c r="A5" s="9" t="s">
        <v>214</v>
      </c>
    </row>
    <row r="6" spans="1:1" ht="59.25" customHeight="1" x14ac:dyDescent="0.25">
      <c r="A6" s="10" t="s">
        <v>334</v>
      </c>
    </row>
    <row r="7" spans="1:1" x14ac:dyDescent="0.25">
      <c r="A7" s="85" t="s">
        <v>295</v>
      </c>
    </row>
    <row r="8" spans="1:1" x14ac:dyDescent="0.25">
      <c r="A8" s="87" t="s">
        <v>294</v>
      </c>
    </row>
    <row r="9" spans="1:1" x14ac:dyDescent="0.25">
      <c r="A9" s="87" t="s">
        <v>353</v>
      </c>
    </row>
    <row r="10" spans="1:1" x14ac:dyDescent="0.25">
      <c r="A10" s="88" t="s">
        <v>354</v>
      </c>
    </row>
    <row r="11" spans="1:1" x14ac:dyDescent="0.25">
      <c r="A11" s="89" t="s">
        <v>355</v>
      </c>
    </row>
    <row r="12" spans="1:1" x14ac:dyDescent="0.25">
      <c r="A12" s="89" t="s">
        <v>363</v>
      </c>
    </row>
    <row r="13" spans="1:1" x14ac:dyDescent="0.25">
      <c r="A13" s="90" t="s">
        <v>364</v>
      </c>
    </row>
    <row r="14" spans="1:1" x14ac:dyDescent="0.25">
      <c r="A14" s="90" t="s">
        <v>366</v>
      </c>
    </row>
    <row r="15" spans="1:1" x14ac:dyDescent="0.25">
      <c r="A15" s="90" t="s">
        <v>365</v>
      </c>
    </row>
    <row r="16" spans="1:1" x14ac:dyDescent="0.25">
      <c r="A16" s="90" t="s">
        <v>367</v>
      </c>
    </row>
    <row r="17" spans="1:1" x14ac:dyDescent="0.25">
      <c r="A17" s="90" t="s">
        <v>368</v>
      </c>
    </row>
    <row r="18" spans="1:1" x14ac:dyDescent="0.25">
      <c r="A18" s="90" t="s">
        <v>369</v>
      </c>
    </row>
    <row r="20" spans="1:1" x14ac:dyDescent="0.25">
      <c r="A20" s="63" t="s">
        <v>370</v>
      </c>
    </row>
    <row r="21" spans="1:1" x14ac:dyDescent="0.25">
      <c r="A21" s="63" t="s">
        <v>371</v>
      </c>
    </row>
  </sheetData>
  <pageMargins left="0.70866141732283472" right="0.70866141732283472" top="0.74803149606299213" bottom="0.74803149606299213" header="0.31496062992125984" footer="0.31496062992125984"/>
  <pageSetup paperSize="9" scale="99" orientation="portrait" horizontalDpi="300" verticalDpi="0" r:id="rId1"/>
  <headerFooter>
    <oddHeader xml:space="preserve">&amp;CАнкета 13-го ежегодного исследования рынка ПО
</oddHeader>
    <oddFooter>&amp;CНП "РУССОФТ", 2016 год
стр.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9" tint="-0.249977111117893"/>
  </sheetPr>
  <dimension ref="A1:O567"/>
  <sheetViews>
    <sheetView view="pageBreakPreview" zoomScaleNormal="100" zoomScaleSheetLayoutView="100" workbookViewId="0">
      <pane xSplit="16" topLeftCell="Q1" activePane="topRight" state="frozenSplit"/>
      <selection pane="topRight" activeCell="R19" sqref="R19"/>
    </sheetView>
  </sheetViews>
  <sheetFormatPr defaultRowHeight="15" x14ac:dyDescent="0.25"/>
  <cols>
    <col min="1" max="1" width="25.28515625" customWidth="1"/>
    <col min="2" max="2" width="17.28515625" customWidth="1"/>
    <col min="3" max="3" width="21.42578125" customWidth="1"/>
    <col min="4" max="4" width="20.7109375" customWidth="1"/>
    <col min="5" max="5" width="18.7109375" customWidth="1"/>
    <col min="6" max="6" width="33.85546875" style="56" hidden="1" customWidth="1"/>
    <col min="7" max="8" width="9.140625" style="1" hidden="1" customWidth="1"/>
    <col min="9" max="10" width="9.140625" hidden="1" customWidth="1"/>
    <col min="11" max="11" width="21.85546875" style="55" hidden="1" customWidth="1"/>
    <col min="12" max="15" width="9.140625" hidden="1" customWidth="1"/>
    <col min="16" max="16" width="9.140625" customWidth="1"/>
  </cols>
  <sheetData>
    <row r="1" spans="1:15" hidden="1" x14ac:dyDescent="0.25"/>
    <row r="2" spans="1:15" x14ac:dyDescent="0.25">
      <c r="A2" s="118" t="s">
        <v>30</v>
      </c>
      <c r="B2" s="119"/>
      <c r="C2" s="119"/>
      <c r="D2" s="119"/>
      <c r="E2" s="120"/>
      <c r="L2" t="s">
        <v>0</v>
      </c>
      <c r="M2" t="s">
        <v>1</v>
      </c>
      <c r="N2" t="s">
        <v>330</v>
      </c>
      <c r="O2" t="s">
        <v>53</v>
      </c>
    </row>
    <row r="3" spans="1:15" ht="15" customHeight="1" x14ac:dyDescent="0.25">
      <c r="A3" s="125" t="s">
        <v>260</v>
      </c>
      <c r="B3" s="125"/>
      <c r="C3" s="134"/>
      <c r="D3" s="134"/>
      <c r="E3" s="134"/>
      <c r="F3" s="72" t="s">
        <v>335</v>
      </c>
      <c r="K3" s="55" t="str">
        <f>IF(C3=0,"Вы не указали наименование компании - строка 3 вопрос №1",0)</f>
        <v>Вы не указали наименование компании - строка 3 вопрос №1</v>
      </c>
      <c r="L3">
        <v>1</v>
      </c>
      <c r="M3">
        <f>IF(K3=0,1,0)</f>
        <v>0</v>
      </c>
      <c r="N3">
        <v>1</v>
      </c>
      <c r="O3">
        <f>IF(-M3+N3&lt;=0,"",ROW(K3)-ROW($K$2))</f>
        <v>1</v>
      </c>
    </row>
    <row r="4" spans="1:15" ht="15" customHeight="1" x14ac:dyDescent="0.25">
      <c r="A4" s="108" t="s">
        <v>261</v>
      </c>
      <c r="B4" s="108"/>
      <c r="C4" s="129"/>
      <c r="D4" s="129"/>
      <c r="E4" s="129"/>
      <c r="F4" s="56" t="s">
        <v>54</v>
      </c>
      <c r="K4" s="55" t="str">
        <f>IF(C4=0,"Вы не указали англ. наименование компании - строка 4 вопрос №2",0)</f>
        <v>Вы не указали англ. наименование компании - строка 4 вопрос №2</v>
      </c>
      <c r="L4">
        <f>L3+1</f>
        <v>2</v>
      </c>
      <c r="M4">
        <f t="shared" ref="M4:M67" si="0">IF(K4=0,1,0)</f>
        <v>0</v>
      </c>
      <c r="N4">
        <v>1</v>
      </c>
      <c r="O4">
        <f t="shared" ref="O4:O67" si="1">IF(-M4+N4&lt;=0,"",ROW(K4)-ROW($K$2))</f>
        <v>2</v>
      </c>
    </row>
    <row r="5" spans="1:15" x14ac:dyDescent="0.25">
      <c r="A5" s="108" t="s">
        <v>262</v>
      </c>
      <c r="B5" s="108"/>
      <c r="C5" s="129"/>
      <c r="D5" s="129"/>
      <c r="E5" s="129"/>
      <c r="F5" s="56" t="s">
        <v>47</v>
      </c>
      <c r="K5" s="55" t="str">
        <f>IF(C5=0,"Вы не указали год основания компании - строка 5 вопрос №3",0)</f>
        <v>Вы не указали год основания компании - строка 5 вопрос №3</v>
      </c>
      <c r="L5">
        <f t="shared" ref="L5:L68" si="2">L4+1</f>
        <v>3</v>
      </c>
      <c r="M5">
        <f t="shared" si="0"/>
        <v>0</v>
      </c>
      <c r="N5">
        <v>1</v>
      </c>
      <c r="O5">
        <f t="shared" si="1"/>
        <v>3</v>
      </c>
    </row>
    <row r="6" spans="1:15" ht="15" customHeight="1" x14ac:dyDescent="0.25">
      <c r="A6" s="108" t="s">
        <v>263</v>
      </c>
      <c r="B6" s="108"/>
      <c r="C6" s="129"/>
      <c r="D6" s="129"/>
      <c r="E6" s="129"/>
      <c r="K6" s="55" t="str">
        <f>IF(C6=0,"Вы не указали головной офис компании - строка 6 вопрос №4",0)</f>
        <v>Вы не указали головной офис компании - строка 6 вопрос №4</v>
      </c>
      <c r="L6">
        <f t="shared" si="2"/>
        <v>4</v>
      </c>
      <c r="M6">
        <f t="shared" si="0"/>
        <v>0</v>
      </c>
      <c r="N6">
        <v>1</v>
      </c>
      <c r="O6">
        <f t="shared" si="1"/>
        <v>4</v>
      </c>
    </row>
    <row r="7" spans="1:15" ht="15" customHeight="1" x14ac:dyDescent="0.25">
      <c r="A7" s="108" t="s">
        <v>264</v>
      </c>
      <c r="B7" s="108"/>
      <c r="C7" s="129"/>
      <c r="D7" s="129"/>
      <c r="E7" s="129"/>
      <c r="F7" s="72" t="s">
        <v>335</v>
      </c>
      <c r="K7" s="55" t="str">
        <f>IF(C7=0,"Вы не указали адрес веб-сайта компании - строка 7 вопрос №5",0)</f>
        <v>Вы не указали адрес веб-сайта компании - строка 7 вопрос №5</v>
      </c>
      <c r="L7">
        <f t="shared" si="2"/>
        <v>5</v>
      </c>
      <c r="M7">
        <f t="shared" si="0"/>
        <v>0</v>
      </c>
      <c r="N7">
        <v>1</v>
      </c>
      <c r="O7">
        <f t="shared" si="1"/>
        <v>5</v>
      </c>
    </row>
    <row r="8" spans="1:15" ht="15" customHeight="1" x14ac:dyDescent="0.25">
      <c r="A8" s="108" t="s">
        <v>265</v>
      </c>
      <c r="B8" s="108"/>
      <c r="C8" s="129"/>
      <c r="D8" s="129"/>
      <c r="E8" s="129"/>
      <c r="F8" s="56" t="s">
        <v>48</v>
      </c>
      <c r="K8" s="55" t="str">
        <f>IF(C8=0,"Вы не указали адрес электронной почты - строка 8 вопрос №6",0)</f>
        <v>Вы не указали адрес электронной почты - строка 8 вопрос №6</v>
      </c>
      <c r="L8">
        <f t="shared" si="2"/>
        <v>6</v>
      </c>
      <c r="M8">
        <f t="shared" si="0"/>
        <v>0</v>
      </c>
      <c r="N8">
        <v>1</v>
      </c>
      <c r="O8">
        <f t="shared" si="1"/>
        <v>6</v>
      </c>
    </row>
    <row r="9" spans="1:15" x14ac:dyDescent="0.25">
      <c r="A9" s="108" t="s">
        <v>266</v>
      </c>
      <c r="B9" s="108"/>
      <c r="C9" s="129"/>
      <c r="D9" s="129"/>
      <c r="E9" s="129"/>
      <c r="F9" s="56" t="s">
        <v>49</v>
      </c>
      <c r="K9" s="55" t="str">
        <f>IF(C9=0,"Вы не указали контактный телефон - строка 9 вопрос №7",0)</f>
        <v>Вы не указали контактный телефон - строка 9 вопрос №7</v>
      </c>
      <c r="L9">
        <f t="shared" si="2"/>
        <v>7</v>
      </c>
      <c r="M9">
        <f t="shared" si="0"/>
        <v>0</v>
      </c>
      <c r="N9">
        <v>1</v>
      </c>
      <c r="O9">
        <f t="shared" si="1"/>
        <v>7</v>
      </c>
    </row>
    <row r="10" spans="1:15" x14ac:dyDescent="0.25">
      <c r="A10" s="108" t="s">
        <v>267</v>
      </c>
      <c r="B10" s="108"/>
      <c r="C10" s="129"/>
      <c r="D10" s="129"/>
      <c r="E10" s="129"/>
      <c r="K10" s="55" t="str">
        <f>IF(C10=0,"Вы не указали ФИО контактного лица - строка 10 вопрос №8",0)</f>
        <v>Вы не указали ФИО контактного лица - строка 10 вопрос №8</v>
      </c>
      <c r="L10">
        <f t="shared" si="2"/>
        <v>8</v>
      </c>
      <c r="M10">
        <f t="shared" si="0"/>
        <v>0</v>
      </c>
      <c r="N10">
        <v>1</v>
      </c>
      <c r="O10">
        <f t="shared" si="1"/>
        <v>8</v>
      </c>
    </row>
    <row r="11" spans="1:15" ht="15" customHeight="1" thickBot="1" x14ac:dyDescent="0.3">
      <c r="A11" s="133" t="s">
        <v>268</v>
      </c>
      <c r="B11" s="133"/>
      <c r="C11" s="135"/>
      <c r="D11" s="135"/>
      <c r="E11" s="135"/>
      <c r="F11" s="72" t="s">
        <v>335</v>
      </c>
      <c r="K11" s="55" t="str">
        <f>IF(C11=0,"Вы не указали должность контактного лица - строка 11 вопрос №8",0)</f>
        <v>Вы не указали должность контактного лица - строка 11 вопрос №8</v>
      </c>
      <c r="L11">
        <f t="shared" si="2"/>
        <v>9</v>
      </c>
      <c r="M11">
        <f t="shared" si="0"/>
        <v>0</v>
      </c>
      <c r="N11">
        <v>1</v>
      </c>
      <c r="O11">
        <f t="shared" si="1"/>
        <v>9</v>
      </c>
    </row>
    <row r="12" spans="1:15" ht="15" customHeight="1" thickTop="1" x14ac:dyDescent="0.25">
      <c r="A12" s="125" t="s">
        <v>343</v>
      </c>
      <c r="B12" s="131" t="s">
        <v>2</v>
      </c>
      <c r="C12" s="131"/>
      <c r="D12" s="131"/>
      <c r="E12" s="68" t="s">
        <v>335</v>
      </c>
      <c r="F12" s="57" t="s">
        <v>134</v>
      </c>
      <c r="G12" s="1">
        <f>SUM(H12:H23)</f>
        <v>0</v>
      </c>
      <c r="H12" s="1">
        <f>IF(E12="-- выберите --",0,1)</f>
        <v>0</v>
      </c>
      <c r="K12" s="55" t="str">
        <f>IF(G12=0, "Вы не указали специализацию компании - строка 12-23 вопрос №9",0)</f>
        <v>Вы не указали специализацию компании - строка 12-23 вопрос №9</v>
      </c>
      <c r="L12">
        <f>L11+1</f>
        <v>10</v>
      </c>
      <c r="M12">
        <f t="shared" si="0"/>
        <v>0</v>
      </c>
      <c r="N12">
        <v>1</v>
      </c>
      <c r="O12">
        <f t="shared" si="1"/>
        <v>10</v>
      </c>
    </row>
    <row r="13" spans="1:15" ht="15" customHeight="1" x14ac:dyDescent="0.25">
      <c r="A13" s="108"/>
      <c r="B13" s="132" t="s">
        <v>3</v>
      </c>
      <c r="C13" s="132"/>
      <c r="D13" s="132"/>
      <c r="E13" s="68" t="s">
        <v>335</v>
      </c>
      <c r="F13" s="73" t="s">
        <v>339</v>
      </c>
      <c r="G13" s="1">
        <f>IF(E13="-- выберите --",0,1)</f>
        <v>0</v>
      </c>
      <c r="H13"/>
      <c r="J13" s="55"/>
      <c r="K13"/>
      <c r="L13">
        <f t="shared" ref="L13:L16" si="3">L12+1</f>
        <v>11</v>
      </c>
      <c r="M13">
        <v>1</v>
      </c>
      <c r="N13">
        <v>1</v>
      </c>
    </row>
    <row r="14" spans="1:15" x14ac:dyDescent="0.25">
      <c r="A14" s="108"/>
      <c r="B14" s="132" t="s">
        <v>4</v>
      </c>
      <c r="C14" s="132"/>
      <c r="D14" s="132"/>
      <c r="E14" s="68" t="s">
        <v>335</v>
      </c>
      <c r="F14" s="73" t="s">
        <v>89</v>
      </c>
      <c r="G14" s="1">
        <f>IF(E14="-- выберите --",0,1)</f>
        <v>0</v>
      </c>
      <c r="H14"/>
      <c r="J14" s="55"/>
      <c r="K14"/>
      <c r="L14">
        <f t="shared" si="3"/>
        <v>12</v>
      </c>
      <c r="M14">
        <v>1</v>
      </c>
      <c r="N14">
        <v>1</v>
      </c>
    </row>
    <row r="15" spans="1:15" x14ac:dyDescent="0.25">
      <c r="A15" s="108"/>
      <c r="B15" s="132" t="s">
        <v>5</v>
      </c>
      <c r="C15" s="132"/>
      <c r="D15" s="132"/>
      <c r="E15" s="68" t="s">
        <v>335</v>
      </c>
      <c r="F15" s="73" t="s">
        <v>90</v>
      </c>
      <c r="H15" s="1">
        <f t="shared" ref="H15:H23" si="4">IF(E15="-- выберите --",0,1)</f>
        <v>0</v>
      </c>
      <c r="L15">
        <f t="shared" si="3"/>
        <v>13</v>
      </c>
      <c r="M15">
        <f t="shared" si="0"/>
        <v>1</v>
      </c>
      <c r="N15">
        <v>1</v>
      </c>
      <c r="O15" t="str">
        <f t="shared" si="1"/>
        <v/>
      </c>
    </row>
    <row r="16" spans="1:15" x14ac:dyDescent="0.25">
      <c r="A16" s="108"/>
      <c r="B16" s="132" t="s">
        <v>6</v>
      </c>
      <c r="C16" s="132"/>
      <c r="D16" s="132"/>
      <c r="E16" s="68" t="s">
        <v>335</v>
      </c>
      <c r="H16" s="1">
        <f t="shared" si="4"/>
        <v>0</v>
      </c>
      <c r="L16">
        <f t="shared" si="3"/>
        <v>14</v>
      </c>
      <c r="M16">
        <f t="shared" si="0"/>
        <v>1</v>
      </c>
      <c r="N16">
        <v>1</v>
      </c>
      <c r="O16" t="str">
        <f t="shared" si="1"/>
        <v/>
      </c>
    </row>
    <row r="17" spans="1:15" x14ac:dyDescent="0.25">
      <c r="A17" s="108"/>
      <c r="B17" s="132" t="s">
        <v>7</v>
      </c>
      <c r="C17" s="132"/>
      <c r="D17" s="132"/>
      <c r="E17" s="68" t="s">
        <v>335</v>
      </c>
      <c r="F17" s="74" t="s">
        <v>335</v>
      </c>
      <c r="H17" s="1">
        <f t="shared" si="4"/>
        <v>0</v>
      </c>
      <c r="L17">
        <f t="shared" si="2"/>
        <v>15</v>
      </c>
      <c r="M17">
        <f t="shared" si="0"/>
        <v>1</v>
      </c>
      <c r="N17">
        <v>1</v>
      </c>
      <c r="O17" t="str">
        <f t="shared" si="1"/>
        <v/>
      </c>
    </row>
    <row r="18" spans="1:15" x14ac:dyDescent="0.25">
      <c r="A18" s="108"/>
      <c r="B18" s="132" t="s">
        <v>8</v>
      </c>
      <c r="C18" s="132"/>
      <c r="D18" s="132"/>
      <c r="E18" s="68" t="s">
        <v>335</v>
      </c>
      <c r="F18" s="75" t="s">
        <v>91</v>
      </c>
      <c r="H18" s="1">
        <f t="shared" si="4"/>
        <v>0</v>
      </c>
      <c r="L18">
        <f t="shared" si="2"/>
        <v>16</v>
      </c>
      <c r="M18">
        <f t="shared" si="0"/>
        <v>1</v>
      </c>
      <c r="N18">
        <v>1</v>
      </c>
      <c r="O18" t="str">
        <f t="shared" si="1"/>
        <v/>
      </c>
    </row>
    <row r="19" spans="1:15" ht="63.75" customHeight="1" x14ac:dyDescent="0.25">
      <c r="A19" s="108"/>
      <c r="B19" s="132" t="s">
        <v>9</v>
      </c>
      <c r="C19" s="132"/>
      <c r="D19" s="132"/>
      <c r="E19" s="68" t="s">
        <v>335</v>
      </c>
      <c r="F19" s="75" t="s">
        <v>92</v>
      </c>
      <c r="H19" s="1">
        <f t="shared" si="4"/>
        <v>0</v>
      </c>
      <c r="L19">
        <f t="shared" si="2"/>
        <v>17</v>
      </c>
      <c r="M19">
        <f t="shared" si="0"/>
        <v>1</v>
      </c>
      <c r="N19">
        <v>1</v>
      </c>
      <c r="O19" t="str">
        <f t="shared" si="1"/>
        <v/>
      </c>
    </row>
    <row r="20" spans="1:15" x14ac:dyDescent="0.25">
      <c r="A20" s="108"/>
      <c r="B20" s="132" t="s">
        <v>10</v>
      </c>
      <c r="C20" s="132"/>
      <c r="D20" s="132"/>
      <c r="E20" s="68" t="s">
        <v>335</v>
      </c>
      <c r="F20" s="75" t="s">
        <v>93</v>
      </c>
      <c r="H20" s="1">
        <f t="shared" si="4"/>
        <v>0</v>
      </c>
      <c r="L20">
        <f t="shared" si="2"/>
        <v>18</v>
      </c>
      <c r="M20">
        <f t="shared" si="0"/>
        <v>1</v>
      </c>
      <c r="N20">
        <v>1</v>
      </c>
      <c r="O20" t="str">
        <f t="shared" si="1"/>
        <v/>
      </c>
    </row>
    <row r="21" spans="1:15" ht="32.25" customHeight="1" x14ac:dyDescent="0.25">
      <c r="A21" s="108"/>
      <c r="B21" s="132" t="s">
        <v>11</v>
      </c>
      <c r="C21" s="132"/>
      <c r="D21" s="132"/>
      <c r="E21" s="68" t="s">
        <v>335</v>
      </c>
      <c r="F21" s="75" t="s">
        <v>94</v>
      </c>
      <c r="H21" s="1">
        <f t="shared" si="4"/>
        <v>0</v>
      </c>
      <c r="L21">
        <f t="shared" si="2"/>
        <v>19</v>
      </c>
      <c r="M21">
        <f t="shared" si="0"/>
        <v>1</v>
      </c>
      <c r="N21">
        <v>1</v>
      </c>
      <c r="O21" t="str">
        <f t="shared" si="1"/>
        <v/>
      </c>
    </row>
    <row r="22" spans="1:15" x14ac:dyDescent="0.25">
      <c r="A22" s="108"/>
      <c r="B22" s="132" t="s">
        <v>12</v>
      </c>
      <c r="C22" s="132"/>
      <c r="D22" s="132"/>
      <c r="E22" s="68" t="s">
        <v>335</v>
      </c>
      <c r="F22" s="57" t="s">
        <v>134</v>
      </c>
      <c r="H22" s="1">
        <f t="shared" si="4"/>
        <v>0</v>
      </c>
      <c r="L22">
        <f t="shared" si="2"/>
        <v>20</v>
      </c>
      <c r="M22">
        <f t="shared" si="0"/>
        <v>1</v>
      </c>
      <c r="N22">
        <v>1</v>
      </c>
      <c r="O22" t="str">
        <f t="shared" si="1"/>
        <v/>
      </c>
    </row>
    <row r="23" spans="1:15" x14ac:dyDescent="0.25">
      <c r="A23" s="108"/>
      <c r="B23" s="71" t="s">
        <v>336</v>
      </c>
      <c r="C23" s="142"/>
      <c r="D23" s="142"/>
      <c r="E23" s="68" t="s">
        <v>335</v>
      </c>
      <c r="F23" s="57"/>
      <c r="H23" s="1">
        <f t="shared" si="4"/>
        <v>0</v>
      </c>
      <c r="K23" s="55">
        <f>IF(C23=0, IF(H23=0, 0, "Вы ответили -ДА- в графе -ДРУГОЕ-, укажите особую специализацию в строке 23"), 0)</f>
        <v>0</v>
      </c>
      <c r="L23">
        <f t="shared" si="2"/>
        <v>21</v>
      </c>
      <c r="M23">
        <f t="shared" si="0"/>
        <v>1</v>
      </c>
      <c r="N23">
        <v>1</v>
      </c>
      <c r="O23" t="str">
        <f t="shared" si="1"/>
        <v/>
      </c>
    </row>
    <row r="24" spans="1:15" ht="45.75" customHeight="1" x14ac:dyDescent="0.25">
      <c r="A24" s="108"/>
      <c r="B24" s="53" t="s">
        <v>249</v>
      </c>
      <c r="C24" s="136" t="s">
        <v>337</v>
      </c>
      <c r="D24" s="136"/>
      <c r="E24" s="136"/>
      <c r="F24" s="57" t="s">
        <v>310</v>
      </c>
      <c r="K24" s="55" t="str">
        <f>IF(C24="-- выберите из предыдущих вариантов --", "Вы не выбрали основную специализацию в строке 24", 0)</f>
        <v>Вы не выбрали основную специализацию в строке 24</v>
      </c>
      <c r="L24">
        <f t="shared" si="2"/>
        <v>22</v>
      </c>
      <c r="M24">
        <f t="shared" si="0"/>
        <v>0</v>
      </c>
      <c r="N24">
        <v>1</v>
      </c>
      <c r="O24">
        <f t="shared" si="1"/>
        <v>22</v>
      </c>
    </row>
    <row r="25" spans="1:15" x14ac:dyDescent="0.25">
      <c r="A25" s="145" t="s">
        <v>29</v>
      </c>
      <c r="B25" s="145"/>
      <c r="C25" s="145"/>
      <c r="D25" s="145"/>
      <c r="E25" s="145"/>
      <c r="F25" s="74" t="s">
        <v>335</v>
      </c>
      <c r="L25">
        <f t="shared" si="2"/>
        <v>23</v>
      </c>
      <c r="M25">
        <f t="shared" si="0"/>
        <v>1</v>
      </c>
      <c r="N25">
        <v>1</v>
      </c>
      <c r="O25" t="str">
        <f t="shared" si="1"/>
        <v/>
      </c>
    </row>
    <row r="26" spans="1:15" ht="44.25" customHeight="1" x14ac:dyDescent="0.25">
      <c r="A26" s="141" t="s">
        <v>345</v>
      </c>
      <c r="B26" s="141"/>
      <c r="C26" s="141"/>
      <c r="D26" s="141"/>
      <c r="E26" s="141"/>
      <c r="F26" s="57" t="s">
        <v>311</v>
      </c>
      <c r="L26">
        <f t="shared" si="2"/>
        <v>24</v>
      </c>
      <c r="M26">
        <f t="shared" si="0"/>
        <v>1</v>
      </c>
      <c r="N26">
        <v>1</v>
      </c>
      <c r="O26" t="str">
        <f t="shared" si="1"/>
        <v/>
      </c>
    </row>
    <row r="27" spans="1:15" ht="15" customHeight="1" x14ac:dyDescent="0.25">
      <c r="A27" s="137" t="s">
        <v>13</v>
      </c>
      <c r="B27" s="138"/>
      <c r="C27" s="60">
        <v>2015</v>
      </c>
      <c r="D27" s="60">
        <v>2016</v>
      </c>
      <c r="E27" s="60">
        <v>2017</v>
      </c>
      <c r="F27" s="57" t="s">
        <v>312</v>
      </c>
      <c r="L27">
        <f t="shared" si="2"/>
        <v>25</v>
      </c>
      <c r="M27">
        <f t="shared" si="0"/>
        <v>1</v>
      </c>
      <c r="N27">
        <v>1</v>
      </c>
      <c r="O27" t="str">
        <f t="shared" si="1"/>
        <v/>
      </c>
    </row>
    <row r="28" spans="1:15" ht="45" x14ac:dyDescent="0.25">
      <c r="A28" s="139"/>
      <c r="B28" s="140"/>
      <c r="C28" s="60" t="s">
        <v>14</v>
      </c>
      <c r="D28" s="60" t="s">
        <v>15</v>
      </c>
      <c r="E28" s="60" t="s">
        <v>16</v>
      </c>
      <c r="F28" s="57" t="s">
        <v>134</v>
      </c>
      <c r="L28">
        <f t="shared" si="2"/>
        <v>26</v>
      </c>
      <c r="M28">
        <f t="shared" si="0"/>
        <v>1</v>
      </c>
      <c r="N28">
        <v>1</v>
      </c>
      <c r="O28" t="str">
        <f t="shared" si="1"/>
        <v/>
      </c>
    </row>
    <row r="29" spans="1:15" x14ac:dyDescent="0.25">
      <c r="A29" s="114" t="s">
        <v>17</v>
      </c>
      <c r="B29" s="114"/>
      <c r="C29" s="12"/>
      <c r="D29" s="12"/>
      <c r="E29" s="12"/>
      <c r="F29" s="57" t="s">
        <v>98</v>
      </c>
      <c r="G29" s="1">
        <v>2015</v>
      </c>
      <c r="H29" s="1">
        <f>IF(C29=0,0,1)</f>
        <v>0</v>
      </c>
      <c r="I29">
        <f t="shared" ref="I29:I41" si="5">IF(D29=0,0,1)</f>
        <v>0</v>
      </c>
      <c r="J29">
        <f t="shared" ref="J29:J41" si="6">IF(E29=0,0,1)</f>
        <v>0</v>
      </c>
      <c r="K29" s="55" t="str">
        <f>IF(G39=0, "Вы не предоставили данные об удаленных центрах компании - строка 29-41 вопрос №10", IF(G39=3, 0, "Проверьте данные об удаленных центрах компании по всем трем периодам - строка 29-40 вопрос №10 (или подтвердите, что их нет - строка 41)"))</f>
        <v>Вы не предоставили данные об удаленных центрах компании - строка 29-41 вопрос №10</v>
      </c>
      <c r="L29">
        <f t="shared" si="2"/>
        <v>27</v>
      </c>
      <c r="M29">
        <f t="shared" si="0"/>
        <v>0</v>
      </c>
      <c r="N29">
        <v>1</v>
      </c>
      <c r="O29">
        <f t="shared" si="1"/>
        <v>27</v>
      </c>
    </row>
    <row r="30" spans="1:15" x14ac:dyDescent="0.25">
      <c r="A30" s="114" t="s">
        <v>18</v>
      </c>
      <c r="B30" s="114"/>
      <c r="C30" s="12"/>
      <c r="D30" s="12"/>
      <c r="E30" s="12"/>
      <c r="G30" s="1">
        <f>SUM(H29:H41)</f>
        <v>0</v>
      </c>
      <c r="H30" s="1">
        <f t="shared" ref="H30:H41" si="7">IF(C30=0,0,1)</f>
        <v>0</v>
      </c>
      <c r="I30">
        <f t="shared" si="5"/>
        <v>0</v>
      </c>
      <c r="J30">
        <f t="shared" si="6"/>
        <v>0</v>
      </c>
      <c r="L30">
        <f t="shared" si="2"/>
        <v>28</v>
      </c>
      <c r="M30">
        <f t="shared" si="0"/>
        <v>1</v>
      </c>
      <c r="N30">
        <v>1</v>
      </c>
      <c r="O30" t="str">
        <f t="shared" si="1"/>
        <v/>
      </c>
    </row>
    <row r="31" spans="1:15" x14ac:dyDescent="0.25">
      <c r="A31" s="114" t="s">
        <v>19</v>
      </c>
      <c r="B31" s="114"/>
      <c r="C31" s="12"/>
      <c r="D31" s="12"/>
      <c r="E31" s="12"/>
      <c r="F31" s="73" t="s">
        <v>105</v>
      </c>
      <c r="H31" s="1">
        <f t="shared" si="7"/>
        <v>0</v>
      </c>
      <c r="I31">
        <f t="shared" si="5"/>
        <v>0</v>
      </c>
      <c r="J31">
        <f t="shared" si="6"/>
        <v>0</v>
      </c>
      <c r="L31">
        <f t="shared" si="2"/>
        <v>29</v>
      </c>
      <c r="M31">
        <f t="shared" si="0"/>
        <v>1</v>
      </c>
      <c r="N31">
        <v>1</v>
      </c>
      <c r="O31" t="str">
        <f t="shared" si="1"/>
        <v/>
      </c>
    </row>
    <row r="32" spans="1:15" x14ac:dyDescent="0.25">
      <c r="A32" s="114" t="s">
        <v>20</v>
      </c>
      <c r="B32" s="114"/>
      <c r="C32" s="12"/>
      <c r="D32" s="12"/>
      <c r="E32" s="12"/>
      <c r="F32" s="73" t="s">
        <v>106</v>
      </c>
      <c r="G32" s="1">
        <v>2016</v>
      </c>
      <c r="H32" s="1">
        <f t="shared" si="7"/>
        <v>0</v>
      </c>
      <c r="I32">
        <f t="shared" si="5"/>
        <v>0</v>
      </c>
      <c r="J32">
        <f t="shared" si="6"/>
        <v>0</v>
      </c>
      <c r="L32">
        <f t="shared" si="2"/>
        <v>30</v>
      </c>
      <c r="M32">
        <f t="shared" si="0"/>
        <v>1</v>
      </c>
      <c r="N32">
        <v>1</v>
      </c>
      <c r="O32" t="str">
        <f t="shared" si="1"/>
        <v/>
      </c>
    </row>
    <row r="33" spans="1:15" x14ac:dyDescent="0.25">
      <c r="A33" s="114" t="s">
        <v>21</v>
      </c>
      <c r="B33" s="114"/>
      <c r="C33" s="12"/>
      <c r="D33" s="12"/>
      <c r="E33" s="12"/>
      <c r="F33" s="73" t="s">
        <v>107</v>
      </c>
      <c r="G33" s="1">
        <f>SUM(I29:I41)</f>
        <v>0</v>
      </c>
      <c r="H33" s="1">
        <f t="shared" si="7"/>
        <v>0</v>
      </c>
      <c r="I33">
        <f t="shared" si="5"/>
        <v>0</v>
      </c>
      <c r="J33">
        <f t="shared" si="6"/>
        <v>0</v>
      </c>
      <c r="L33">
        <f t="shared" si="2"/>
        <v>31</v>
      </c>
      <c r="M33">
        <f t="shared" si="0"/>
        <v>1</v>
      </c>
      <c r="N33">
        <v>1</v>
      </c>
      <c r="O33" t="str">
        <f t="shared" si="1"/>
        <v/>
      </c>
    </row>
    <row r="34" spans="1:15" x14ac:dyDescent="0.25">
      <c r="A34" s="114" t="s">
        <v>22</v>
      </c>
      <c r="B34" s="114"/>
      <c r="C34" s="12"/>
      <c r="D34" s="12"/>
      <c r="E34" s="12"/>
      <c r="H34" s="1">
        <f t="shared" si="7"/>
        <v>0</v>
      </c>
      <c r="I34">
        <f t="shared" si="5"/>
        <v>0</v>
      </c>
      <c r="J34">
        <f t="shared" si="6"/>
        <v>0</v>
      </c>
      <c r="L34">
        <f t="shared" si="2"/>
        <v>32</v>
      </c>
      <c r="M34">
        <f t="shared" si="0"/>
        <v>1</v>
      </c>
      <c r="N34">
        <v>1</v>
      </c>
      <c r="O34" t="str">
        <f t="shared" si="1"/>
        <v/>
      </c>
    </row>
    <row r="35" spans="1:15" x14ac:dyDescent="0.25">
      <c r="A35" s="114" t="s">
        <v>23</v>
      </c>
      <c r="B35" s="114"/>
      <c r="C35" s="12"/>
      <c r="D35" s="12"/>
      <c r="E35" s="12"/>
      <c r="G35" s="1">
        <v>2017</v>
      </c>
      <c r="H35" s="1">
        <f t="shared" si="7"/>
        <v>0</v>
      </c>
      <c r="I35">
        <f t="shared" si="5"/>
        <v>0</v>
      </c>
      <c r="J35">
        <f t="shared" si="6"/>
        <v>0</v>
      </c>
      <c r="L35">
        <f t="shared" si="2"/>
        <v>33</v>
      </c>
      <c r="M35">
        <f t="shared" si="0"/>
        <v>1</v>
      </c>
      <c r="N35">
        <v>1</v>
      </c>
      <c r="O35" t="str">
        <f t="shared" si="1"/>
        <v/>
      </c>
    </row>
    <row r="36" spans="1:15" x14ac:dyDescent="0.25">
      <c r="A36" s="114" t="s">
        <v>24</v>
      </c>
      <c r="B36" s="114"/>
      <c r="C36" s="12"/>
      <c r="D36" s="12"/>
      <c r="E36" s="12"/>
      <c r="G36" s="1">
        <f>SUM(J29:J41)</f>
        <v>0</v>
      </c>
      <c r="H36" s="1">
        <f t="shared" si="7"/>
        <v>0</v>
      </c>
      <c r="I36">
        <f t="shared" si="5"/>
        <v>0</v>
      </c>
      <c r="J36">
        <f t="shared" si="6"/>
        <v>0</v>
      </c>
      <c r="L36">
        <f t="shared" si="2"/>
        <v>34</v>
      </c>
      <c r="M36">
        <f t="shared" si="0"/>
        <v>1</v>
      </c>
      <c r="N36">
        <v>1</v>
      </c>
      <c r="O36" t="str">
        <f t="shared" si="1"/>
        <v/>
      </c>
    </row>
    <row r="37" spans="1:15" x14ac:dyDescent="0.25">
      <c r="A37" s="114" t="s">
        <v>296</v>
      </c>
      <c r="B37" s="114"/>
      <c r="C37" s="12"/>
      <c r="D37" s="12"/>
      <c r="E37" s="12"/>
      <c r="F37" s="75" t="s">
        <v>124</v>
      </c>
      <c r="H37" s="1">
        <f t="shared" si="7"/>
        <v>0</v>
      </c>
      <c r="I37">
        <f t="shared" si="5"/>
        <v>0</v>
      </c>
      <c r="J37">
        <f t="shared" si="6"/>
        <v>0</v>
      </c>
      <c r="L37">
        <f t="shared" si="2"/>
        <v>35</v>
      </c>
      <c r="M37">
        <f t="shared" si="0"/>
        <v>1</v>
      </c>
      <c r="N37">
        <v>1</v>
      </c>
      <c r="O37" t="str">
        <f t="shared" si="1"/>
        <v/>
      </c>
    </row>
    <row r="38" spans="1:15" x14ac:dyDescent="0.25">
      <c r="A38" s="114" t="s">
        <v>25</v>
      </c>
      <c r="B38" s="114"/>
      <c r="C38" s="12"/>
      <c r="D38" s="12"/>
      <c r="E38" s="12"/>
      <c r="F38" s="74" t="s">
        <v>335</v>
      </c>
      <c r="G38" s="1" t="s">
        <v>321</v>
      </c>
      <c r="H38" s="1">
        <f t="shared" si="7"/>
        <v>0</v>
      </c>
      <c r="I38">
        <f t="shared" si="5"/>
        <v>0</v>
      </c>
      <c r="J38">
        <f t="shared" si="6"/>
        <v>0</v>
      </c>
      <c r="L38">
        <f t="shared" si="2"/>
        <v>36</v>
      </c>
      <c r="M38">
        <f t="shared" si="0"/>
        <v>1</v>
      </c>
      <c r="N38">
        <v>1</v>
      </c>
      <c r="O38" t="str">
        <f t="shared" si="1"/>
        <v/>
      </c>
    </row>
    <row r="39" spans="1:15" x14ac:dyDescent="0.25">
      <c r="A39" s="114" t="s">
        <v>26</v>
      </c>
      <c r="B39" s="114"/>
      <c r="C39" s="12"/>
      <c r="D39" s="12"/>
      <c r="E39" s="12"/>
      <c r="F39" s="75" t="s">
        <v>125</v>
      </c>
      <c r="G39" s="1">
        <f>G36+G33+G30</f>
        <v>0</v>
      </c>
      <c r="H39" s="1">
        <f t="shared" si="7"/>
        <v>0</v>
      </c>
      <c r="I39">
        <f t="shared" si="5"/>
        <v>0</v>
      </c>
      <c r="J39">
        <f t="shared" si="6"/>
        <v>0</v>
      </c>
      <c r="L39">
        <f t="shared" si="2"/>
        <v>37</v>
      </c>
      <c r="M39">
        <f t="shared" si="0"/>
        <v>1</v>
      </c>
      <c r="N39">
        <v>1</v>
      </c>
      <c r="O39" t="str">
        <f t="shared" si="1"/>
        <v/>
      </c>
    </row>
    <row r="40" spans="1:15" x14ac:dyDescent="0.25">
      <c r="A40" s="114" t="s">
        <v>297</v>
      </c>
      <c r="B40" s="114"/>
      <c r="C40" s="12"/>
      <c r="D40" s="12"/>
      <c r="E40" s="12"/>
      <c r="F40" s="75" t="s">
        <v>126</v>
      </c>
      <c r="H40" s="1">
        <f t="shared" si="7"/>
        <v>0</v>
      </c>
      <c r="I40">
        <f t="shared" si="5"/>
        <v>0</v>
      </c>
      <c r="J40">
        <f t="shared" si="6"/>
        <v>0</v>
      </c>
      <c r="L40">
        <f t="shared" si="2"/>
        <v>38</v>
      </c>
      <c r="M40">
        <f t="shared" si="0"/>
        <v>1</v>
      </c>
      <c r="N40">
        <v>1</v>
      </c>
      <c r="O40" t="str">
        <f t="shared" si="1"/>
        <v/>
      </c>
    </row>
    <row r="41" spans="1:15" x14ac:dyDescent="0.25">
      <c r="A41" s="143" t="s">
        <v>27</v>
      </c>
      <c r="B41" s="144"/>
      <c r="C41" s="12"/>
      <c r="D41" s="12"/>
      <c r="E41" s="12"/>
      <c r="F41" s="75" t="s">
        <v>127</v>
      </c>
      <c r="H41" s="1">
        <f t="shared" si="7"/>
        <v>0</v>
      </c>
      <c r="I41">
        <f t="shared" si="5"/>
        <v>0</v>
      </c>
      <c r="J41">
        <f t="shared" si="6"/>
        <v>0</v>
      </c>
      <c r="L41">
        <f t="shared" si="2"/>
        <v>39</v>
      </c>
      <c r="M41">
        <f t="shared" si="0"/>
        <v>1</v>
      </c>
      <c r="N41">
        <v>1</v>
      </c>
      <c r="O41" t="str">
        <f t="shared" si="1"/>
        <v/>
      </c>
    </row>
    <row r="42" spans="1:15" ht="30.75" customHeight="1" x14ac:dyDescent="0.25">
      <c r="A42" s="141" t="s">
        <v>346</v>
      </c>
      <c r="B42" s="141"/>
      <c r="C42" s="141"/>
      <c r="D42" s="141"/>
      <c r="E42" s="141"/>
      <c r="F42" s="75" t="s">
        <v>128</v>
      </c>
      <c r="L42">
        <f t="shared" si="2"/>
        <v>40</v>
      </c>
      <c r="M42">
        <f t="shared" si="0"/>
        <v>1</v>
      </c>
      <c r="N42">
        <v>1</v>
      </c>
      <c r="O42" t="str">
        <f t="shared" si="1"/>
        <v/>
      </c>
    </row>
    <row r="43" spans="1:15" ht="15" customHeight="1" x14ac:dyDescent="0.25">
      <c r="A43" s="137" t="s">
        <v>28</v>
      </c>
      <c r="B43" s="138"/>
      <c r="C43" s="60">
        <v>2015</v>
      </c>
      <c r="D43" s="60">
        <v>2016</v>
      </c>
      <c r="E43" s="60">
        <v>2017</v>
      </c>
      <c r="F43" s="75" t="s">
        <v>251</v>
      </c>
      <c r="L43">
        <f t="shared" si="2"/>
        <v>41</v>
      </c>
      <c r="M43">
        <f t="shared" si="0"/>
        <v>1</v>
      </c>
      <c r="N43">
        <v>1</v>
      </c>
      <c r="O43" t="str">
        <f t="shared" si="1"/>
        <v/>
      </c>
    </row>
    <row r="44" spans="1:15" ht="45" x14ac:dyDescent="0.25">
      <c r="A44" s="139"/>
      <c r="B44" s="140"/>
      <c r="C44" s="60" t="s">
        <v>14</v>
      </c>
      <c r="D44" s="60" t="s">
        <v>15</v>
      </c>
      <c r="E44" s="60" t="s">
        <v>16</v>
      </c>
      <c r="F44" s="75" t="s">
        <v>252</v>
      </c>
      <c r="L44">
        <f t="shared" si="2"/>
        <v>42</v>
      </c>
      <c r="M44">
        <f t="shared" si="0"/>
        <v>1</v>
      </c>
      <c r="N44">
        <v>1</v>
      </c>
      <c r="O44" t="str">
        <f t="shared" si="1"/>
        <v/>
      </c>
    </row>
    <row r="45" spans="1:15" x14ac:dyDescent="0.25">
      <c r="A45" s="114" t="s">
        <v>17</v>
      </c>
      <c r="B45" s="114"/>
      <c r="C45" s="12"/>
      <c r="D45" s="12"/>
      <c r="E45" s="12"/>
      <c r="G45" s="1">
        <v>2015</v>
      </c>
      <c r="H45" s="1">
        <f>IF(C45=0,0,1)</f>
        <v>0</v>
      </c>
      <c r="I45">
        <f t="shared" ref="I45:I57" si="8">IF(D45=0,0,1)</f>
        <v>0</v>
      </c>
      <c r="J45">
        <f t="shared" ref="J45:J57" si="9">IF(E45=0,0,1)</f>
        <v>0</v>
      </c>
      <c r="K45" s="55" t="str">
        <f>IF(G55=0, "Вы не предоставили данные об офисах продаж - строка 45-57 вопрос №11", IF(G55=3, 0, "Проверьте данные об офисах продаж по всем трем периодам - строка 45-56 вопрос №11 (или подтвердите, что их нет - строка 57)"))</f>
        <v>Вы не предоставили данные об офисах продаж - строка 45-57 вопрос №11</v>
      </c>
      <c r="L45">
        <f t="shared" si="2"/>
        <v>43</v>
      </c>
      <c r="M45">
        <f t="shared" si="0"/>
        <v>0</v>
      </c>
      <c r="N45">
        <v>1</v>
      </c>
      <c r="O45">
        <f t="shared" si="1"/>
        <v>43</v>
      </c>
    </row>
    <row r="46" spans="1:15" x14ac:dyDescent="0.25">
      <c r="A46" s="114" t="s">
        <v>18</v>
      </c>
      <c r="B46" s="114"/>
      <c r="C46" s="12"/>
      <c r="D46" s="12"/>
      <c r="E46" s="12"/>
      <c r="G46" s="1">
        <f>SUM(H45:H57)</f>
        <v>0</v>
      </c>
      <c r="H46" s="1">
        <f t="shared" ref="H46:H57" si="10">IF(C46=0,0,1)</f>
        <v>0</v>
      </c>
      <c r="I46">
        <f t="shared" si="8"/>
        <v>0</v>
      </c>
      <c r="J46">
        <f t="shared" si="9"/>
        <v>0</v>
      </c>
      <c r="L46">
        <f t="shared" si="2"/>
        <v>44</v>
      </c>
      <c r="M46">
        <f t="shared" si="0"/>
        <v>1</v>
      </c>
      <c r="N46">
        <v>1</v>
      </c>
      <c r="O46" t="str">
        <f t="shared" si="1"/>
        <v/>
      </c>
    </row>
    <row r="47" spans="1:15" x14ac:dyDescent="0.25">
      <c r="A47" s="114" t="s">
        <v>19</v>
      </c>
      <c r="B47" s="114"/>
      <c r="C47" s="12"/>
      <c r="D47" s="12"/>
      <c r="E47" s="12"/>
      <c r="F47" s="74" t="s">
        <v>335</v>
      </c>
      <c r="H47" s="1">
        <f t="shared" si="10"/>
        <v>0</v>
      </c>
      <c r="I47">
        <f t="shared" si="8"/>
        <v>0</v>
      </c>
      <c r="J47">
        <f t="shared" si="9"/>
        <v>0</v>
      </c>
      <c r="L47">
        <f t="shared" si="2"/>
        <v>45</v>
      </c>
      <c r="M47">
        <f t="shared" si="0"/>
        <v>1</v>
      </c>
      <c r="N47">
        <v>1</v>
      </c>
      <c r="O47" t="str">
        <f t="shared" si="1"/>
        <v/>
      </c>
    </row>
    <row r="48" spans="1:15" ht="15" customHeight="1" x14ac:dyDescent="0.25">
      <c r="A48" s="114" t="s">
        <v>20</v>
      </c>
      <c r="B48" s="114"/>
      <c r="C48" s="12"/>
      <c r="D48" s="12"/>
      <c r="E48" s="12"/>
      <c r="F48" s="59" t="s">
        <v>147</v>
      </c>
      <c r="G48" s="1">
        <v>2016</v>
      </c>
      <c r="H48" s="1">
        <f t="shared" si="10"/>
        <v>0</v>
      </c>
      <c r="I48">
        <f t="shared" si="8"/>
        <v>0</v>
      </c>
      <c r="J48">
        <f t="shared" si="9"/>
        <v>0</v>
      </c>
      <c r="L48">
        <f t="shared" si="2"/>
        <v>46</v>
      </c>
      <c r="M48">
        <f t="shared" si="0"/>
        <v>1</v>
      </c>
      <c r="N48">
        <v>1</v>
      </c>
      <c r="O48" t="str">
        <f t="shared" si="1"/>
        <v/>
      </c>
    </row>
    <row r="49" spans="1:15" x14ac:dyDescent="0.25">
      <c r="A49" s="114" t="s">
        <v>21</v>
      </c>
      <c r="B49" s="114"/>
      <c r="C49" s="12"/>
      <c r="D49" s="12"/>
      <c r="E49" s="12"/>
      <c r="F49" s="59" t="s">
        <v>269</v>
      </c>
      <c r="G49" s="1">
        <f>SUM(I45:I57)</f>
        <v>0</v>
      </c>
      <c r="H49" s="1">
        <f t="shared" si="10"/>
        <v>0</v>
      </c>
      <c r="I49">
        <f t="shared" si="8"/>
        <v>0</v>
      </c>
      <c r="J49">
        <f t="shared" si="9"/>
        <v>0</v>
      </c>
      <c r="L49">
        <f t="shared" si="2"/>
        <v>47</v>
      </c>
      <c r="M49">
        <f t="shared" si="0"/>
        <v>1</v>
      </c>
      <c r="N49">
        <v>1</v>
      </c>
      <c r="O49" t="str">
        <f t="shared" si="1"/>
        <v/>
      </c>
    </row>
    <row r="50" spans="1:15" ht="15" customHeight="1" x14ac:dyDescent="0.25">
      <c r="A50" s="114" t="s">
        <v>22</v>
      </c>
      <c r="B50" s="114"/>
      <c r="C50" s="12"/>
      <c r="D50" s="12"/>
      <c r="E50" s="12"/>
      <c r="H50" s="1">
        <f t="shared" si="10"/>
        <v>0</v>
      </c>
      <c r="I50">
        <f t="shared" si="8"/>
        <v>0</v>
      </c>
      <c r="J50">
        <f t="shared" si="9"/>
        <v>0</v>
      </c>
      <c r="L50">
        <f t="shared" si="2"/>
        <v>48</v>
      </c>
      <c r="M50">
        <f t="shared" si="0"/>
        <v>1</v>
      </c>
      <c r="N50">
        <v>1</v>
      </c>
      <c r="O50" t="str">
        <f t="shared" si="1"/>
        <v/>
      </c>
    </row>
    <row r="51" spans="1:15" ht="15" customHeight="1" x14ac:dyDescent="0.25">
      <c r="A51" s="114" t="s">
        <v>23</v>
      </c>
      <c r="B51" s="114"/>
      <c r="C51" s="12"/>
      <c r="D51" s="12"/>
      <c r="E51" s="12"/>
      <c r="F51" s="74" t="s">
        <v>335</v>
      </c>
      <c r="G51" s="1">
        <v>2017</v>
      </c>
      <c r="H51" s="1">
        <f t="shared" si="10"/>
        <v>0</v>
      </c>
      <c r="I51">
        <f t="shared" si="8"/>
        <v>0</v>
      </c>
      <c r="J51">
        <f t="shared" si="9"/>
        <v>0</v>
      </c>
      <c r="L51">
        <f t="shared" si="2"/>
        <v>49</v>
      </c>
      <c r="M51">
        <f t="shared" si="0"/>
        <v>1</v>
      </c>
      <c r="N51">
        <v>1</v>
      </c>
      <c r="O51" t="str">
        <f t="shared" si="1"/>
        <v/>
      </c>
    </row>
    <row r="52" spans="1:15" ht="15" customHeight="1" x14ac:dyDescent="0.25">
      <c r="A52" s="114" t="s">
        <v>24</v>
      </c>
      <c r="B52" s="114"/>
      <c r="C52" s="12"/>
      <c r="D52" s="12"/>
      <c r="E52" s="12"/>
      <c r="F52" s="57" t="s">
        <v>149</v>
      </c>
      <c r="G52" s="1">
        <f>SUM(J45:J57)</f>
        <v>0</v>
      </c>
      <c r="H52" s="1">
        <f t="shared" si="10"/>
        <v>0</v>
      </c>
      <c r="I52">
        <f t="shared" si="8"/>
        <v>0</v>
      </c>
      <c r="J52">
        <f t="shared" si="9"/>
        <v>0</v>
      </c>
      <c r="L52">
        <f t="shared" si="2"/>
        <v>50</v>
      </c>
      <c r="M52">
        <f t="shared" si="0"/>
        <v>1</v>
      </c>
      <c r="N52">
        <v>1</v>
      </c>
      <c r="O52" t="str">
        <f t="shared" si="1"/>
        <v/>
      </c>
    </row>
    <row r="53" spans="1:15" ht="15" customHeight="1" x14ac:dyDescent="0.25">
      <c r="A53" s="114" t="s">
        <v>296</v>
      </c>
      <c r="B53" s="114"/>
      <c r="C53" s="12"/>
      <c r="D53" s="12"/>
      <c r="E53" s="12"/>
      <c r="F53" s="57" t="s">
        <v>148</v>
      </c>
      <c r="H53" s="1">
        <f t="shared" si="10"/>
        <v>0</v>
      </c>
      <c r="I53">
        <f t="shared" si="8"/>
        <v>0</v>
      </c>
      <c r="J53">
        <f t="shared" si="9"/>
        <v>0</v>
      </c>
      <c r="L53">
        <f t="shared" si="2"/>
        <v>51</v>
      </c>
      <c r="M53">
        <f t="shared" si="0"/>
        <v>1</v>
      </c>
      <c r="N53">
        <v>1</v>
      </c>
      <c r="O53" t="str">
        <f t="shared" si="1"/>
        <v/>
      </c>
    </row>
    <row r="54" spans="1:15" ht="15" customHeight="1" x14ac:dyDescent="0.25">
      <c r="A54" s="114" t="s">
        <v>25</v>
      </c>
      <c r="B54" s="114"/>
      <c r="C54" s="12"/>
      <c r="D54" s="12"/>
      <c r="E54" s="12"/>
      <c r="G54" s="1" t="s">
        <v>321</v>
      </c>
      <c r="H54" s="1">
        <f t="shared" si="10"/>
        <v>0</v>
      </c>
      <c r="I54">
        <f t="shared" si="8"/>
        <v>0</v>
      </c>
      <c r="J54">
        <f t="shared" si="9"/>
        <v>0</v>
      </c>
      <c r="L54">
        <f t="shared" si="2"/>
        <v>52</v>
      </c>
      <c r="M54">
        <f t="shared" si="0"/>
        <v>1</v>
      </c>
      <c r="N54">
        <v>1</v>
      </c>
      <c r="O54" t="str">
        <f t="shared" si="1"/>
        <v/>
      </c>
    </row>
    <row r="55" spans="1:15" ht="15" customHeight="1" x14ac:dyDescent="0.25">
      <c r="A55" s="114" t="s">
        <v>26</v>
      </c>
      <c r="B55" s="114"/>
      <c r="C55" s="12"/>
      <c r="D55" s="12"/>
      <c r="E55" s="12"/>
      <c r="G55" s="1">
        <f>G52+G49+G46</f>
        <v>0</v>
      </c>
      <c r="H55" s="1">
        <f t="shared" si="10"/>
        <v>0</v>
      </c>
      <c r="I55">
        <f t="shared" si="8"/>
        <v>0</v>
      </c>
      <c r="J55">
        <f t="shared" si="9"/>
        <v>0</v>
      </c>
      <c r="L55">
        <f t="shared" si="2"/>
        <v>53</v>
      </c>
      <c r="M55">
        <f t="shared" si="0"/>
        <v>1</v>
      </c>
      <c r="N55">
        <v>1</v>
      </c>
      <c r="O55" t="str">
        <f t="shared" si="1"/>
        <v/>
      </c>
    </row>
    <row r="56" spans="1:15" x14ac:dyDescent="0.25">
      <c r="A56" s="114" t="s">
        <v>297</v>
      </c>
      <c r="B56" s="114"/>
      <c r="C56" s="12"/>
      <c r="D56" s="12"/>
      <c r="E56" s="12"/>
      <c r="H56" s="1">
        <f t="shared" si="10"/>
        <v>0</v>
      </c>
      <c r="I56">
        <f t="shared" si="8"/>
        <v>0</v>
      </c>
      <c r="J56">
        <f t="shared" si="9"/>
        <v>0</v>
      </c>
      <c r="L56">
        <f t="shared" si="2"/>
        <v>54</v>
      </c>
      <c r="M56">
        <f t="shared" si="0"/>
        <v>1</v>
      </c>
      <c r="N56">
        <v>1</v>
      </c>
      <c r="O56" t="str">
        <f t="shared" si="1"/>
        <v/>
      </c>
    </row>
    <row r="57" spans="1:15" x14ac:dyDescent="0.25">
      <c r="A57" s="143" t="s">
        <v>222</v>
      </c>
      <c r="B57" s="144"/>
      <c r="C57" s="12"/>
      <c r="D57" s="12"/>
      <c r="E57" s="12"/>
      <c r="F57" s="57" t="s">
        <v>158</v>
      </c>
      <c r="H57" s="1">
        <f t="shared" si="10"/>
        <v>0</v>
      </c>
      <c r="I57">
        <f t="shared" si="8"/>
        <v>0</v>
      </c>
      <c r="J57">
        <f t="shared" si="9"/>
        <v>0</v>
      </c>
      <c r="L57">
        <f t="shared" si="2"/>
        <v>55</v>
      </c>
      <c r="M57">
        <f t="shared" si="0"/>
        <v>1</v>
      </c>
      <c r="N57">
        <v>1</v>
      </c>
      <c r="O57" t="str">
        <f t="shared" si="1"/>
        <v/>
      </c>
    </row>
    <row r="58" spans="1:15" x14ac:dyDescent="0.25">
      <c r="A58" s="110" t="s">
        <v>31</v>
      </c>
      <c r="B58" s="110"/>
      <c r="C58" s="110"/>
      <c r="D58" s="110"/>
      <c r="E58" s="110"/>
      <c r="F58" s="74" t="s">
        <v>335</v>
      </c>
      <c r="L58">
        <f t="shared" si="2"/>
        <v>56</v>
      </c>
      <c r="M58">
        <f t="shared" si="0"/>
        <v>1</v>
      </c>
      <c r="N58">
        <v>1</v>
      </c>
      <c r="O58" t="str">
        <f t="shared" si="1"/>
        <v/>
      </c>
    </row>
    <row r="59" spans="1:15" ht="29.25" customHeight="1" x14ac:dyDescent="0.25">
      <c r="A59" s="146" t="s">
        <v>344</v>
      </c>
      <c r="B59" s="146"/>
      <c r="C59" s="146"/>
      <c r="D59" s="146"/>
      <c r="E59" s="146"/>
      <c r="F59" s="57" t="s">
        <v>159</v>
      </c>
      <c r="L59">
        <f t="shared" si="2"/>
        <v>57</v>
      </c>
      <c r="M59">
        <f t="shared" si="0"/>
        <v>1</v>
      </c>
      <c r="N59">
        <v>1</v>
      </c>
      <c r="O59" t="str">
        <f t="shared" si="1"/>
        <v/>
      </c>
    </row>
    <row r="60" spans="1:15" x14ac:dyDescent="0.25">
      <c r="A60" s="147" t="s">
        <v>32</v>
      </c>
      <c r="B60" s="147"/>
      <c r="C60" s="13" t="s">
        <v>33</v>
      </c>
      <c r="D60" s="13" t="s">
        <v>34</v>
      </c>
      <c r="E60" s="13" t="s">
        <v>35</v>
      </c>
      <c r="F60" s="57" t="s">
        <v>160</v>
      </c>
      <c r="L60">
        <f t="shared" si="2"/>
        <v>58</v>
      </c>
      <c r="M60">
        <f t="shared" si="0"/>
        <v>1</v>
      </c>
      <c r="N60">
        <v>1</v>
      </c>
      <c r="O60" t="str">
        <f t="shared" si="1"/>
        <v/>
      </c>
    </row>
    <row r="61" spans="1:15" x14ac:dyDescent="0.25">
      <c r="A61" s="114" t="s">
        <v>36</v>
      </c>
      <c r="B61" s="114"/>
      <c r="C61" s="86" t="s">
        <v>335</v>
      </c>
      <c r="D61" s="86" t="s">
        <v>335</v>
      </c>
      <c r="E61" s="86" t="s">
        <v>335</v>
      </c>
      <c r="F61" s="57" t="s">
        <v>161</v>
      </c>
      <c r="G61" s="1">
        <v>2015</v>
      </c>
      <c r="H61" s="1">
        <f>IF(C61="-- выберите --",0,1)</f>
        <v>0</v>
      </c>
      <c r="I61" s="1">
        <f t="shared" ref="I61:J61" si="11">IF(D61="-- выберите --",0,1)</f>
        <v>0</v>
      </c>
      <c r="J61" s="1">
        <f t="shared" si="11"/>
        <v>0</v>
      </c>
      <c r="K61" s="55" t="str">
        <f>IF(G71=0, "Вы не предоставили данные о географии клиентов - строка 61-73 вопрос №12", IF(G71=3, 0, "Проверьте данные о географии клиентов по всем трем периодам - строка 61-73 вопрос №12"))</f>
        <v>Вы не предоставили данные о географии клиентов - строка 61-73 вопрос №12</v>
      </c>
      <c r="L61">
        <f t="shared" si="2"/>
        <v>59</v>
      </c>
      <c r="M61">
        <f t="shared" si="0"/>
        <v>0</v>
      </c>
      <c r="N61">
        <v>1</v>
      </c>
      <c r="O61">
        <f t="shared" si="1"/>
        <v>59</v>
      </c>
    </row>
    <row r="62" spans="1:15" x14ac:dyDescent="0.25">
      <c r="A62" s="114" t="s">
        <v>37</v>
      </c>
      <c r="B62" s="114"/>
      <c r="C62" s="86" t="s">
        <v>335</v>
      </c>
      <c r="D62" s="86" t="s">
        <v>335</v>
      </c>
      <c r="E62" s="86" t="s">
        <v>335</v>
      </c>
      <c r="G62" s="1">
        <f>SUM(H61:H73)</f>
        <v>0</v>
      </c>
      <c r="H62" s="1">
        <f t="shared" ref="H62:H73" si="12">IF(C62="-- выберите --",0,1)</f>
        <v>0</v>
      </c>
      <c r="I62" s="1">
        <f t="shared" ref="I62:I73" si="13">IF(D62="-- выберите --",0,1)</f>
        <v>0</v>
      </c>
      <c r="J62" s="1">
        <f t="shared" ref="J62:J73" si="14">IF(E62="-- выберите --",0,1)</f>
        <v>0</v>
      </c>
      <c r="L62">
        <f t="shared" si="2"/>
        <v>60</v>
      </c>
      <c r="M62">
        <f t="shared" si="0"/>
        <v>1</v>
      </c>
      <c r="N62">
        <v>1</v>
      </c>
      <c r="O62" t="str">
        <f t="shared" si="1"/>
        <v/>
      </c>
    </row>
    <row r="63" spans="1:15" x14ac:dyDescent="0.25">
      <c r="A63" s="114" t="s">
        <v>38</v>
      </c>
      <c r="B63" s="114"/>
      <c r="C63" s="86" t="s">
        <v>335</v>
      </c>
      <c r="D63" s="86" t="s">
        <v>335</v>
      </c>
      <c r="E63" s="86" t="s">
        <v>335</v>
      </c>
      <c r="H63" s="1">
        <f t="shared" si="12"/>
        <v>0</v>
      </c>
      <c r="I63" s="1">
        <f t="shared" si="13"/>
        <v>0</v>
      </c>
      <c r="J63" s="1">
        <f t="shared" si="14"/>
        <v>0</v>
      </c>
      <c r="L63">
        <f t="shared" si="2"/>
        <v>61</v>
      </c>
      <c r="M63">
        <f t="shared" si="0"/>
        <v>1</v>
      </c>
      <c r="N63">
        <v>1</v>
      </c>
      <c r="O63" t="str">
        <f t="shared" si="1"/>
        <v/>
      </c>
    </row>
    <row r="64" spans="1:15" x14ac:dyDescent="0.25">
      <c r="A64" s="114" t="s">
        <v>39</v>
      </c>
      <c r="B64" s="114"/>
      <c r="C64" s="86" t="s">
        <v>335</v>
      </c>
      <c r="D64" s="86" t="s">
        <v>335</v>
      </c>
      <c r="E64" s="86" t="s">
        <v>335</v>
      </c>
      <c r="G64" s="1">
        <v>2016</v>
      </c>
      <c r="H64" s="1">
        <f t="shared" si="12"/>
        <v>0</v>
      </c>
      <c r="I64" s="1">
        <f t="shared" si="13"/>
        <v>0</v>
      </c>
      <c r="J64" s="1">
        <f t="shared" si="14"/>
        <v>0</v>
      </c>
      <c r="L64">
        <f t="shared" si="2"/>
        <v>62</v>
      </c>
      <c r="M64">
        <f t="shared" si="0"/>
        <v>1</v>
      </c>
      <c r="N64">
        <v>1</v>
      </c>
      <c r="O64" t="str">
        <f t="shared" si="1"/>
        <v/>
      </c>
    </row>
    <row r="65" spans="1:15" x14ac:dyDescent="0.25">
      <c r="A65" s="114" t="s">
        <v>40</v>
      </c>
      <c r="B65" s="114"/>
      <c r="C65" s="86" t="s">
        <v>335</v>
      </c>
      <c r="D65" s="86" t="s">
        <v>335</v>
      </c>
      <c r="E65" s="86" t="s">
        <v>335</v>
      </c>
      <c r="G65" s="1">
        <f>SUM(I61:I73)</f>
        <v>0</v>
      </c>
      <c r="H65" s="1">
        <f t="shared" si="12"/>
        <v>0</v>
      </c>
      <c r="I65" s="1">
        <f t="shared" si="13"/>
        <v>0</v>
      </c>
      <c r="J65" s="1">
        <f t="shared" si="14"/>
        <v>0</v>
      </c>
      <c r="L65">
        <f t="shared" si="2"/>
        <v>63</v>
      </c>
      <c r="M65">
        <f t="shared" si="0"/>
        <v>1</v>
      </c>
      <c r="N65">
        <v>1</v>
      </c>
      <c r="O65" t="str">
        <f t="shared" si="1"/>
        <v/>
      </c>
    </row>
    <row r="66" spans="1:15" x14ac:dyDescent="0.25">
      <c r="A66" s="114" t="s">
        <v>298</v>
      </c>
      <c r="B66" s="114"/>
      <c r="C66" s="86" t="s">
        <v>335</v>
      </c>
      <c r="D66" s="86" t="s">
        <v>335</v>
      </c>
      <c r="E66" s="86" t="s">
        <v>335</v>
      </c>
      <c r="F66" s="57" t="s">
        <v>155</v>
      </c>
      <c r="H66" s="1">
        <f t="shared" si="12"/>
        <v>0</v>
      </c>
      <c r="I66" s="1">
        <f t="shared" si="13"/>
        <v>0</v>
      </c>
      <c r="J66" s="1">
        <f t="shared" si="14"/>
        <v>0</v>
      </c>
      <c r="L66">
        <f t="shared" si="2"/>
        <v>64</v>
      </c>
      <c r="M66">
        <f t="shared" si="0"/>
        <v>1</v>
      </c>
      <c r="N66">
        <v>1</v>
      </c>
      <c r="O66" t="str">
        <f t="shared" si="1"/>
        <v/>
      </c>
    </row>
    <row r="67" spans="1:15" x14ac:dyDescent="0.25">
      <c r="A67" s="114" t="s">
        <v>41</v>
      </c>
      <c r="B67" s="114"/>
      <c r="C67" s="86" t="s">
        <v>335</v>
      </c>
      <c r="D67" s="86" t="s">
        <v>335</v>
      </c>
      <c r="E67" s="86" t="s">
        <v>335</v>
      </c>
      <c r="F67" s="74" t="s">
        <v>335</v>
      </c>
      <c r="G67" s="1">
        <v>2017</v>
      </c>
      <c r="H67" s="1">
        <f t="shared" si="12"/>
        <v>0</v>
      </c>
      <c r="I67" s="1">
        <f t="shared" si="13"/>
        <v>0</v>
      </c>
      <c r="J67" s="1">
        <f t="shared" si="14"/>
        <v>0</v>
      </c>
      <c r="L67">
        <f t="shared" si="2"/>
        <v>65</v>
      </c>
      <c r="M67">
        <f t="shared" si="0"/>
        <v>1</v>
      </c>
      <c r="N67">
        <v>1</v>
      </c>
      <c r="O67" t="str">
        <f t="shared" si="1"/>
        <v/>
      </c>
    </row>
    <row r="68" spans="1:15" x14ac:dyDescent="0.25">
      <c r="A68" s="114" t="s">
        <v>42</v>
      </c>
      <c r="B68" s="114"/>
      <c r="C68" s="86" t="s">
        <v>335</v>
      </c>
      <c r="D68" s="86" t="s">
        <v>335</v>
      </c>
      <c r="E68" s="86" t="s">
        <v>335</v>
      </c>
      <c r="F68" s="57" t="s">
        <v>151</v>
      </c>
      <c r="G68" s="1">
        <f>SUM(J61:J73)</f>
        <v>0</v>
      </c>
      <c r="H68" s="1">
        <f t="shared" si="12"/>
        <v>0</v>
      </c>
      <c r="I68" s="1">
        <f t="shared" si="13"/>
        <v>0</v>
      </c>
      <c r="J68" s="1">
        <f t="shared" si="14"/>
        <v>0</v>
      </c>
      <c r="L68">
        <f t="shared" si="2"/>
        <v>66</v>
      </c>
      <c r="M68">
        <f t="shared" ref="M68:M131" si="15">IF(K68=0,1,0)</f>
        <v>1</v>
      </c>
      <c r="N68">
        <v>1</v>
      </c>
      <c r="O68" t="str">
        <f t="shared" ref="O68:O131" si="16">IF(-M68+N68&lt;=0,"",ROW(K68)-ROW($K$2))</f>
        <v/>
      </c>
    </row>
    <row r="69" spans="1:15" x14ac:dyDescent="0.25">
      <c r="A69" s="114" t="s">
        <v>43</v>
      </c>
      <c r="B69" s="114"/>
      <c r="C69" s="86" t="s">
        <v>335</v>
      </c>
      <c r="D69" s="86" t="s">
        <v>335</v>
      </c>
      <c r="E69" s="86" t="s">
        <v>335</v>
      </c>
      <c r="F69" s="57" t="s">
        <v>152</v>
      </c>
      <c r="H69" s="1">
        <f t="shared" si="12"/>
        <v>0</v>
      </c>
      <c r="I69" s="1">
        <f t="shared" si="13"/>
        <v>0</v>
      </c>
      <c r="J69" s="1">
        <f t="shared" si="14"/>
        <v>0</v>
      </c>
      <c r="L69">
        <f t="shared" ref="L69:L132" si="17">L68+1</f>
        <v>67</v>
      </c>
      <c r="M69">
        <f t="shared" si="15"/>
        <v>1</v>
      </c>
      <c r="N69">
        <v>1</v>
      </c>
      <c r="O69" t="str">
        <f t="shared" si="16"/>
        <v/>
      </c>
    </row>
    <row r="70" spans="1:15" x14ac:dyDescent="0.25">
      <c r="A70" s="114" t="s">
        <v>50</v>
      </c>
      <c r="B70" s="114"/>
      <c r="C70" s="86" t="s">
        <v>335</v>
      </c>
      <c r="D70" s="86" t="s">
        <v>335</v>
      </c>
      <c r="E70" s="86" t="s">
        <v>335</v>
      </c>
      <c r="F70" s="57" t="s">
        <v>153</v>
      </c>
      <c r="G70" s="1" t="s">
        <v>321</v>
      </c>
      <c r="H70" s="1">
        <f t="shared" si="12"/>
        <v>0</v>
      </c>
      <c r="I70" s="1">
        <f t="shared" si="13"/>
        <v>0</v>
      </c>
      <c r="J70" s="1">
        <f t="shared" si="14"/>
        <v>0</v>
      </c>
      <c r="L70">
        <f t="shared" si="17"/>
        <v>68</v>
      </c>
      <c r="M70">
        <f t="shared" si="15"/>
        <v>1</v>
      </c>
      <c r="N70">
        <v>1</v>
      </c>
      <c r="O70" t="str">
        <f t="shared" si="16"/>
        <v/>
      </c>
    </row>
    <row r="71" spans="1:15" x14ac:dyDescent="0.25">
      <c r="A71" s="114" t="s">
        <v>44</v>
      </c>
      <c r="B71" s="114"/>
      <c r="C71" s="86" t="s">
        <v>335</v>
      </c>
      <c r="D71" s="86" t="s">
        <v>335</v>
      </c>
      <c r="E71" s="86" t="s">
        <v>335</v>
      </c>
      <c r="F71" s="57" t="s">
        <v>154</v>
      </c>
      <c r="G71" s="1">
        <f>G68+G65+G62</f>
        <v>0</v>
      </c>
      <c r="H71" s="1">
        <f t="shared" si="12"/>
        <v>0</v>
      </c>
      <c r="I71" s="1">
        <f t="shared" si="13"/>
        <v>0</v>
      </c>
      <c r="J71" s="1">
        <f t="shared" si="14"/>
        <v>0</v>
      </c>
      <c r="L71">
        <f t="shared" si="17"/>
        <v>69</v>
      </c>
      <c r="M71">
        <f t="shared" si="15"/>
        <v>1</v>
      </c>
      <c r="N71">
        <v>1</v>
      </c>
      <c r="O71" t="str">
        <f t="shared" si="16"/>
        <v/>
      </c>
    </row>
    <row r="72" spans="1:15" x14ac:dyDescent="0.25">
      <c r="A72" s="114" t="s">
        <v>45</v>
      </c>
      <c r="B72" s="114"/>
      <c r="C72" s="86" t="s">
        <v>335</v>
      </c>
      <c r="D72" s="86" t="s">
        <v>335</v>
      </c>
      <c r="E72" s="86" t="s">
        <v>335</v>
      </c>
      <c r="F72" s="57" t="s">
        <v>150</v>
      </c>
      <c r="H72" s="1">
        <f t="shared" si="12"/>
        <v>0</v>
      </c>
      <c r="I72" s="1">
        <f t="shared" si="13"/>
        <v>0</v>
      </c>
      <c r="J72" s="1">
        <f t="shared" si="14"/>
        <v>0</v>
      </c>
      <c r="L72">
        <f t="shared" si="17"/>
        <v>70</v>
      </c>
      <c r="M72">
        <f t="shared" si="15"/>
        <v>1</v>
      </c>
      <c r="N72">
        <v>1</v>
      </c>
      <c r="O72" t="str">
        <f t="shared" si="16"/>
        <v/>
      </c>
    </row>
    <row r="73" spans="1:15" x14ac:dyDescent="0.25">
      <c r="A73" s="114" t="s">
        <v>46</v>
      </c>
      <c r="B73" s="114"/>
      <c r="C73" s="86" t="s">
        <v>335</v>
      </c>
      <c r="D73" s="86" t="s">
        <v>335</v>
      </c>
      <c r="E73" s="86" t="s">
        <v>335</v>
      </c>
      <c r="H73" s="1">
        <f t="shared" si="12"/>
        <v>0</v>
      </c>
      <c r="I73" s="1">
        <f t="shared" si="13"/>
        <v>0</v>
      </c>
      <c r="J73" s="1">
        <f t="shared" si="14"/>
        <v>0</v>
      </c>
      <c r="L73">
        <f t="shared" si="17"/>
        <v>71</v>
      </c>
      <c r="M73">
        <f t="shared" si="15"/>
        <v>1</v>
      </c>
      <c r="N73">
        <v>1</v>
      </c>
      <c r="O73" t="str">
        <f t="shared" si="16"/>
        <v/>
      </c>
    </row>
    <row r="74" spans="1:15" x14ac:dyDescent="0.25">
      <c r="A74" s="110" t="s">
        <v>52</v>
      </c>
      <c r="B74" s="110"/>
      <c r="C74" s="110"/>
      <c r="D74" s="110"/>
      <c r="E74" s="110"/>
      <c r="L74">
        <f t="shared" si="17"/>
        <v>72</v>
      </c>
      <c r="M74">
        <f t="shared" si="15"/>
        <v>1</v>
      </c>
      <c r="N74">
        <v>1</v>
      </c>
      <c r="O74" t="str">
        <f t="shared" si="16"/>
        <v/>
      </c>
    </row>
    <row r="75" spans="1:15" ht="30" customHeight="1" x14ac:dyDescent="0.25">
      <c r="A75" s="146" t="s">
        <v>51</v>
      </c>
      <c r="B75" s="146"/>
      <c r="C75" s="146"/>
      <c r="D75" s="146"/>
      <c r="E75" s="146"/>
      <c r="L75">
        <f t="shared" si="17"/>
        <v>73</v>
      </c>
      <c r="M75">
        <f t="shared" si="15"/>
        <v>1</v>
      </c>
      <c r="N75">
        <v>1</v>
      </c>
      <c r="O75" t="str">
        <f t="shared" si="16"/>
        <v/>
      </c>
    </row>
    <row r="76" spans="1:15" x14ac:dyDescent="0.25">
      <c r="A76" s="121" t="s">
        <v>270</v>
      </c>
      <c r="B76" s="121"/>
      <c r="C76" s="121"/>
      <c r="D76" s="121"/>
      <c r="E76" s="68" t="s">
        <v>335</v>
      </c>
      <c r="F76" s="56" t="s">
        <v>181</v>
      </c>
      <c r="G76" s="1">
        <f>SUM(H76:H95)</f>
        <v>0</v>
      </c>
      <c r="H76" s="1">
        <f>IF(E76="-- выберите --",0,1)</f>
        <v>0</v>
      </c>
      <c r="K76" s="55" t="str">
        <f>IF(G76=0, "Вы не указали Ваши вертикальные рынки - строка 76-95 вопрос №13", 0)</f>
        <v>Вы не указали Ваши вертикальные рынки - строка 76-95 вопрос №13</v>
      </c>
      <c r="L76">
        <f t="shared" si="17"/>
        <v>74</v>
      </c>
      <c r="M76">
        <f t="shared" si="15"/>
        <v>0</v>
      </c>
      <c r="N76">
        <v>1</v>
      </c>
      <c r="O76">
        <f t="shared" si="16"/>
        <v>74</v>
      </c>
    </row>
    <row r="77" spans="1:15" x14ac:dyDescent="0.25">
      <c r="A77" s="121" t="s">
        <v>271</v>
      </c>
      <c r="B77" s="121"/>
      <c r="C77" s="121"/>
      <c r="D77" s="121"/>
      <c r="E77" s="68" t="s">
        <v>335</v>
      </c>
      <c r="F77" s="74" t="s">
        <v>335</v>
      </c>
      <c r="H77" s="1">
        <f t="shared" ref="H77:H95" si="18">IF(E77="-- выберите --",0,1)</f>
        <v>0</v>
      </c>
      <c r="L77">
        <f t="shared" si="17"/>
        <v>75</v>
      </c>
      <c r="M77">
        <f t="shared" si="15"/>
        <v>1</v>
      </c>
      <c r="N77">
        <v>1</v>
      </c>
      <c r="O77" t="str">
        <f t="shared" si="16"/>
        <v/>
      </c>
    </row>
    <row r="78" spans="1:15" x14ac:dyDescent="0.25">
      <c r="A78" s="121" t="s">
        <v>272</v>
      </c>
      <c r="B78" s="121"/>
      <c r="C78" s="121"/>
      <c r="D78" s="121"/>
      <c r="E78" s="68" t="s">
        <v>335</v>
      </c>
      <c r="F78" s="56" t="s">
        <v>182</v>
      </c>
      <c r="H78" s="1">
        <f t="shared" si="18"/>
        <v>0</v>
      </c>
      <c r="L78">
        <f t="shared" si="17"/>
        <v>76</v>
      </c>
      <c r="M78">
        <f t="shared" si="15"/>
        <v>1</v>
      </c>
      <c r="N78">
        <v>1</v>
      </c>
      <c r="O78" t="str">
        <f t="shared" si="16"/>
        <v/>
      </c>
    </row>
    <row r="79" spans="1:15" x14ac:dyDescent="0.25">
      <c r="A79" s="121" t="s">
        <v>273</v>
      </c>
      <c r="B79" s="121"/>
      <c r="C79" s="121"/>
      <c r="D79" s="121"/>
      <c r="E79" s="68" t="s">
        <v>335</v>
      </c>
      <c r="F79" s="56" t="s">
        <v>183</v>
      </c>
      <c r="H79" s="1">
        <f t="shared" si="18"/>
        <v>0</v>
      </c>
      <c r="L79">
        <f t="shared" si="17"/>
        <v>77</v>
      </c>
      <c r="M79">
        <f t="shared" si="15"/>
        <v>1</v>
      </c>
      <c r="N79">
        <v>1</v>
      </c>
      <c r="O79" t="str">
        <f t="shared" si="16"/>
        <v/>
      </c>
    </row>
    <row r="80" spans="1:15" x14ac:dyDescent="0.25">
      <c r="A80" s="121" t="s">
        <v>274</v>
      </c>
      <c r="B80" s="121"/>
      <c r="C80" s="121"/>
      <c r="D80" s="121"/>
      <c r="E80" s="68" t="s">
        <v>335</v>
      </c>
      <c r="F80" s="56" t="s">
        <v>184</v>
      </c>
      <c r="H80" s="1">
        <f t="shared" si="18"/>
        <v>0</v>
      </c>
      <c r="L80">
        <f t="shared" si="17"/>
        <v>78</v>
      </c>
      <c r="M80">
        <f t="shared" si="15"/>
        <v>1</v>
      </c>
      <c r="N80">
        <v>1</v>
      </c>
      <c r="O80" t="str">
        <f t="shared" si="16"/>
        <v/>
      </c>
    </row>
    <row r="81" spans="1:15" x14ac:dyDescent="0.25">
      <c r="A81" s="121" t="s">
        <v>275</v>
      </c>
      <c r="B81" s="121"/>
      <c r="C81" s="121"/>
      <c r="D81" s="121"/>
      <c r="E81" s="68" t="s">
        <v>335</v>
      </c>
      <c r="F81" s="56" t="s">
        <v>134</v>
      </c>
      <c r="H81" s="1">
        <f t="shared" si="18"/>
        <v>0</v>
      </c>
      <c r="L81">
        <f t="shared" si="17"/>
        <v>79</v>
      </c>
      <c r="M81">
        <f t="shared" si="15"/>
        <v>1</v>
      </c>
      <c r="N81">
        <v>1</v>
      </c>
      <c r="O81" t="str">
        <f t="shared" si="16"/>
        <v/>
      </c>
    </row>
    <row r="82" spans="1:15" x14ac:dyDescent="0.25">
      <c r="A82" s="121" t="s">
        <v>276</v>
      </c>
      <c r="B82" s="121"/>
      <c r="C82" s="121"/>
      <c r="D82" s="121"/>
      <c r="E82" s="68" t="s">
        <v>335</v>
      </c>
      <c r="H82" s="1">
        <f t="shared" si="18"/>
        <v>0</v>
      </c>
      <c r="L82">
        <f t="shared" si="17"/>
        <v>80</v>
      </c>
      <c r="M82">
        <f t="shared" si="15"/>
        <v>1</v>
      </c>
      <c r="N82">
        <v>1</v>
      </c>
      <c r="O82" t="str">
        <f t="shared" si="16"/>
        <v/>
      </c>
    </row>
    <row r="83" spans="1:15" x14ac:dyDescent="0.25">
      <c r="A83" s="121" t="s">
        <v>277</v>
      </c>
      <c r="B83" s="121"/>
      <c r="C83" s="121"/>
      <c r="D83" s="121"/>
      <c r="E83" s="68" t="s">
        <v>335</v>
      </c>
      <c r="F83" s="56" t="s">
        <v>191</v>
      </c>
      <c r="H83" s="1">
        <f t="shared" si="18"/>
        <v>0</v>
      </c>
      <c r="L83">
        <f t="shared" si="17"/>
        <v>81</v>
      </c>
      <c r="M83">
        <f t="shared" si="15"/>
        <v>1</v>
      </c>
      <c r="N83">
        <v>1</v>
      </c>
      <c r="O83" t="str">
        <f t="shared" si="16"/>
        <v/>
      </c>
    </row>
    <row r="84" spans="1:15" x14ac:dyDescent="0.25">
      <c r="A84" s="121" t="s">
        <v>278</v>
      </c>
      <c r="B84" s="121"/>
      <c r="C84" s="121"/>
      <c r="D84" s="121"/>
      <c r="E84" s="68" t="s">
        <v>335</v>
      </c>
      <c r="F84" s="74" t="s">
        <v>335</v>
      </c>
      <c r="H84" s="1">
        <f t="shared" si="18"/>
        <v>0</v>
      </c>
      <c r="L84">
        <f t="shared" si="17"/>
        <v>82</v>
      </c>
      <c r="M84">
        <f t="shared" si="15"/>
        <v>1</v>
      </c>
      <c r="N84">
        <v>1</v>
      </c>
      <c r="O84" t="str">
        <f t="shared" si="16"/>
        <v/>
      </c>
    </row>
    <row r="85" spans="1:15" x14ac:dyDescent="0.25">
      <c r="A85" s="121" t="s">
        <v>279</v>
      </c>
      <c r="B85" s="121"/>
      <c r="C85" s="121"/>
      <c r="D85" s="121"/>
      <c r="E85" s="68" t="s">
        <v>335</v>
      </c>
      <c r="F85" s="56" t="s">
        <v>195</v>
      </c>
      <c r="H85" s="1">
        <f t="shared" si="18"/>
        <v>0</v>
      </c>
      <c r="L85">
        <f t="shared" si="17"/>
        <v>83</v>
      </c>
      <c r="M85">
        <f t="shared" si="15"/>
        <v>1</v>
      </c>
      <c r="N85">
        <v>1</v>
      </c>
      <c r="O85" t="str">
        <f t="shared" si="16"/>
        <v/>
      </c>
    </row>
    <row r="86" spans="1:15" x14ac:dyDescent="0.25">
      <c r="A86" s="121" t="s">
        <v>280</v>
      </c>
      <c r="B86" s="121"/>
      <c r="C86" s="121"/>
      <c r="D86" s="121"/>
      <c r="E86" s="68" t="s">
        <v>335</v>
      </c>
      <c r="F86" s="56" t="s">
        <v>192</v>
      </c>
      <c r="H86" s="1">
        <f t="shared" si="18"/>
        <v>0</v>
      </c>
      <c r="L86">
        <f t="shared" si="17"/>
        <v>84</v>
      </c>
      <c r="M86">
        <f t="shared" si="15"/>
        <v>1</v>
      </c>
      <c r="N86">
        <v>1</v>
      </c>
      <c r="O86" t="str">
        <f t="shared" si="16"/>
        <v/>
      </c>
    </row>
    <row r="87" spans="1:15" x14ac:dyDescent="0.25">
      <c r="A87" s="121" t="s">
        <v>281</v>
      </c>
      <c r="B87" s="121"/>
      <c r="C87" s="121"/>
      <c r="D87" s="121"/>
      <c r="E87" s="68" t="s">
        <v>335</v>
      </c>
      <c r="F87" s="56" t="s">
        <v>193</v>
      </c>
      <c r="H87" s="1">
        <f t="shared" si="18"/>
        <v>0</v>
      </c>
      <c r="L87">
        <f t="shared" si="17"/>
        <v>85</v>
      </c>
      <c r="M87">
        <f t="shared" si="15"/>
        <v>1</v>
      </c>
      <c r="N87">
        <v>1</v>
      </c>
      <c r="O87" t="str">
        <f t="shared" si="16"/>
        <v/>
      </c>
    </row>
    <row r="88" spans="1:15" x14ac:dyDescent="0.25">
      <c r="A88" s="121" t="s">
        <v>282</v>
      </c>
      <c r="B88" s="121"/>
      <c r="C88" s="121"/>
      <c r="D88" s="121"/>
      <c r="E88" s="68" t="s">
        <v>335</v>
      </c>
      <c r="F88" s="56" t="s">
        <v>194</v>
      </c>
      <c r="H88" s="1">
        <f t="shared" si="18"/>
        <v>0</v>
      </c>
      <c r="L88">
        <f t="shared" si="17"/>
        <v>86</v>
      </c>
      <c r="M88">
        <f t="shared" si="15"/>
        <v>1</v>
      </c>
      <c r="N88">
        <v>1</v>
      </c>
      <c r="O88" t="str">
        <f t="shared" si="16"/>
        <v/>
      </c>
    </row>
    <row r="89" spans="1:15" x14ac:dyDescent="0.25">
      <c r="A89" s="121" t="s">
        <v>283</v>
      </c>
      <c r="B89" s="121"/>
      <c r="C89" s="121"/>
      <c r="D89" s="121"/>
      <c r="E89" s="68" t="s">
        <v>335</v>
      </c>
      <c r="F89" s="56" t="s">
        <v>134</v>
      </c>
      <c r="H89" s="1">
        <f t="shared" si="18"/>
        <v>0</v>
      </c>
      <c r="L89">
        <f t="shared" si="17"/>
        <v>87</v>
      </c>
      <c r="M89">
        <f t="shared" si="15"/>
        <v>1</v>
      </c>
      <c r="N89">
        <v>1</v>
      </c>
      <c r="O89" t="str">
        <f t="shared" si="16"/>
        <v/>
      </c>
    </row>
    <row r="90" spans="1:15" x14ac:dyDescent="0.25">
      <c r="A90" s="121" t="s">
        <v>284</v>
      </c>
      <c r="B90" s="121"/>
      <c r="C90" s="121"/>
      <c r="D90" s="121"/>
      <c r="E90" s="68" t="s">
        <v>335</v>
      </c>
      <c r="H90" s="1">
        <f t="shared" si="18"/>
        <v>0</v>
      </c>
      <c r="L90">
        <f t="shared" si="17"/>
        <v>88</v>
      </c>
      <c r="M90">
        <f t="shared" si="15"/>
        <v>1</v>
      </c>
      <c r="N90">
        <v>1</v>
      </c>
      <c r="O90" t="str">
        <f t="shared" si="16"/>
        <v/>
      </c>
    </row>
    <row r="91" spans="1:15" x14ac:dyDescent="0.25">
      <c r="A91" s="121" t="s">
        <v>285</v>
      </c>
      <c r="B91" s="121"/>
      <c r="C91" s="121"/>
      <c r="D91" s="121"/>
      <c r="E91" s="68" t="s">
        <v>335</v>
      </c>
      <c r="F91" s="56" t="s">
        <v>210</v>
      </c>
      <c r="H91" s="1">
        <f t="shared" si="18"/>
        <v>0</v>
      </c>
      <c r="L91">
        <f t="shared" si="17"/>
        <v>89</v>
      </c>
      <c r="M91">
        <f t="shared" si="15"/>
        <v>1</v>
      </c>
      <c r="N91">
        <v>1</v>
      </c>
      <c r="O91" t="str">
        <f t="shared" si="16"/>
        <v/>
      </c>
    </row>
    <row r="92" spans="1:15" x14ac:dyDescent="0.25">
      <c r="A92" s="121" t="s">
        <v>286</v>
      </c>
      <c r="B92" s="121"/>
      <c r="C92" s="121"/>
      <c r="D92" s="121"/>
      <c r="E92" s="68" t="s">
        <v>335</v>
      </c>
      <c r="F92" s="74" t="s">
        <v>335</v>
      </c>
      <c r="H92" s="1">
        <f t="shared" si="18"/>
        <v>0</v>
      </c>
      <c r="L92">
        <f t="shared" si="17"/>
        <v>90</v>
      </c>
      <c r="M92">
        <f t="shared" si="15"/>
        <v>1</v>
      </c>
      <c r="N92">
        <v>1</v>
      </c>
      <c r="O92" t="str">
        <f t="shared" si="16"/>
        <v/>
      </c>
    </row>
    <row r="93" spans="1:15" x14ac:dyDescent="0.25">
      <c r="A93" s="121" t="s">
        <v>287</v>
      </c>
      <c r="B93" s="121"/>
      <c r="C93" s="121"/>
      <c r="D93" s="121"/>
      <c r="E93" s="68" t="s">
        <v>335</v>
      </c>
      <c r="F93" s="72" t="s">
        <v>205</v>
      </c>
      <c r="H93" s="1">
        <f t="shared" si="18"/>
        <v>0</v>
      </c>
      <c r="L93">
        <f t="shared" si="17"/>
        <v>91</v>
      </c>
      <c r="M93">
        <f t="shared" si="15"/>
        <v>1</v>
      </c>
      <c r="N93">
        <v>1</v>
      </c>
      <c r="O93" t="str">
        <f t="shared" si="16"/>
        <v/>
      </c>
    </row>
    <row r="94" spans="1:15" x14ac:dyDescent="0.25">
      <c r="A94" s="121" t="s">
        <v>288</v>
      </c>
      <c r="B94" s="121"/>
      <c r="C94" s="121"/>
      <c r="D94" s="121"/>
      <c r="E94" s="68" t="s">
        <v>335</v>
      </c>
      <c r="F94" s="72" t="s">
        <v>206</v>
      </c>
      <c r="H94" s="1">
        <f t="shared" si="18"/>
        <v>0</v>
      </c>
      <c r="L94">
        <f t="shared" si="17"/>
        <v>92</v>
      </c>
      <c r="M94">
        <f t="shared" si="15"/>
        <v>1</v>
      </c>
      <c r="N94">
        <v>1</v>
      </c>
      <c r="O94" t="str">
        <f t="shared" si="16"/>
        <v/>
      </c>
    </row>
    <row r="95" spans="1:15" x14ac:dyDescent="0.25">
      <c r="A95" s="61" t="s">
        <v>299</v>
      </c>
      <c r="B95" s="122"/>
      <c r="C95" s="122"/>
      <c r="D95" s="122"/>
      <c r="E95" s="68" t="s">
        <v>335</v>
      </c>
      <c r="F95" s="72" t="s">
        <v>207</v>
      </c>
      <c r="G95" s="4"/>
      <c r="H95" s="1">
        <f t="shared" si="18"/>
        <v>0</v>
      </c>
      <c r="K95" s="55">
        <f>IF(B95=0, IF(H95=0, 0, "Вы ответили -ДА- в графе -ДРУГОЕ-, укажите Ваш особый вертикальный рынок в строке 95"), 0)</f>
        <v>0</v>
      </c>
      <c r="L95">
        <f t="shared" si="17"/>
        <v>93</v>
      </c>
      <c r="M95">
        <f t="shared" si="15"/>
        <v>1</v>
      </c>
      <c r="N95">
        <v>1</v>
      </c>
      <c r="O95" t="str">
        <f t="shared" si="16"/>
        <v/>
      </c>
    </row>
    <row r="96" spans="1:15" x14ac:dyDescent="0.25">
      <c r="A96" s="110" t="s">
        <v>83</v>
      </c>
      <c r="B96" s="110"/>
      <c r="C96" s="110"/>
      <c r="D96" s="110"/>
      <c r="E96" s="110"/>
      <c r="F96" s="72" t="s">
        <v>208</v>
      </c>
      <c r="L96">
        <f t="shared" si="17"/>
        <v>94</v>
      </c>
      <c r="M96">
        <f t="shared" si="15"/>
        <v>1</v>
      </c>
      <c r="N96">
        <v>1</v>
      </c>
      <c r="O96" t="str">
        <f t="shared" si="16"/>
        <v/>
      </c>
    </row>
    <row r="97" spans="1:15" ht="34.5" customHeight="1" x14ac:dyDescent="0.25">
      <c r="A97" s="123" t="s">
        <v>308</v>
      </c>
      <c r="B97" s="123"/>
      <c r="C97" s="123"/>
      <c r="D97" s="124" t="s">
        <v>335</v>
      </c>
      <c r="E97" s="124"/>
      <c r="F97" s="72" t="s">
        <v>209</v>
      </c>
      <c r="K97" s="55">
        <f>IF(D97=0, "Вы не выбрали основной язык программирования в строке 97 вопрос №14", 0)</f>
        <v>0</v>
      </c>
      <c r="L97">
        <f>L96+1</f>
        <v>95</v>
      </c>
      <c r="M97">
        <f>IF(K97=0,1,0)</f>
        <v>1</v>
      </c>
      <c r="N97">
        <v>1</v>
      </c>
      <c r="O97" t="str">
        <f>IF(-M97+N97&lt;=0,"",ROW(K97)-ROW($K$2))</f>
        <v/>
      </c>
    </row>
    <row r="98" spans="1:15" ht="15.75" customHeight="1" x14ac:dyDescent="0.25">
      <c r="A98" s="148" t="s">
        <v>348</v>
      </c>
      <c r="B98" s="149"/>
      <c r="C98" s="130" t="s">
        <v>232</v>
      </c>
      <c r="D98" s="130"/>
      <c r="E98" s="68" t="s">
        <v>335</v>
      </c>
      <c r="F98" s="72" t="s">
        <v>215</v>
      </c>
      <c r="G98" s="1">
        <f>SUM(H98:H106)</f>
        <v>0</v>
      </c>
      <c r="H98" s="1">
        <f>IF(E98="-- выберите --",0,1)</f>
        <v>0</v>
      </c>
      <c r="K98" s="55" t="str">
        <f>IF(G98=0, "Вы не указали используемые языки программирования- строка 98-105 вопрос №15", 0)</f>
        <v>Вы не указали используемые языки программирования- строка 98-105 вопрос №15</v>
      </c>
      <c r="L98">
        <f>L97+1</f>
        <v>96</v>
      </c>
      <c r="M98">
        <f t="shared" si="15"/>
        <v>0</v>
      </c>
      <c r="N98">
        <v>1</v>
      </c>
      <c r="O98">
        <f t="shared" si="16"/>
        <v>96</v>
      </c>
    </row>
    <row r="99" spans="1:15" x14ac:dyDescent="0.25">
      <c r="A99" s="150"/>
      <c r="B99" s="151"/>
      <c r="C99" s="130" t="s">
        <v>233</v>
      </c>
      <c r="D99" s="130"/>
      <c r="E99" s="68" t="s">
        <v>335</v>
      </c>
      <c r="F99" s="72" t="s">
        <v>216</v>
      </c>
      <c r="H99" s="1">
        <f t="shared" ref="H99:H142" si="19">IF(E99="-- выберите --",0,1)</f>
        <v>0</v>
      </c>
      <c r="L99">
        <f t="shared" si="17"/>
        <v>97</v>
      </c>
      <c r="M99">
        <f t="shared" si="15"/>
        <v>1</v>
      </c>
      <c r="N99">
        <v>1</v>
      </c>
      <c r="O99" t="str">
        <f t="shared" si="16"/>
        <v/>
      </c>
    </row>
    <row r="100" spans="1:15" x14ac:dyDescent="0.25">
      <c r="A100" s="150"/>
      <c r="B100" s="151"/>
      <c r="C100" s="130" t="s">
        <v>234</v>
      </c>
      <c r="D100" s="130"/>
      <c r="E100" s="68" t="s">
        <v>335</v>
      </c>
      <c r="F100" s="56" t="s">
        <v>134</v>
      </c>
      <c r="H100" s="1">
        <f t="shared" si="19"/>
        <v>0</v>
      </c>
      <c r="L100">
        <f t="shared" si="17"/>
        <v>98</v>
      </c>
      <c r="M100">
        <f t="shared" si="15"/>
        <v>1</v>
      </c>
      <c r="N100">
        <v>1</v>
      </c>
      <c r="O100" t="str">
        <f t="shared" si="16"/>
        <v/>
      </c>
    </row>
    <row r="101" spans="1:15" x14ac:dyDescent="0.25">
      <c r="A101" s="150"/>
      <c r="B101" s="151"/>
      <c r="C101" s="130" t="s">
        <v>56</v>
      </c>
      <c r="D101" s="130"/>
      <c r="E101" s="68" t="s">
        <v>335</v>
      </c>
      <c r="H101" s="1">
        <f t="shared" si="19"/>
        <v>0</v>
      </c>
      <c r="L101">
        <f t="shared" si="17"/>
        <v>99</v>
      </c>
      <c r="M101">
        <f t="shared" si="15"/>
        <v>1</v>
      </c>
      <c r="N101">
        <v>1</v>
      </c>
      <c r="O101" t="str">
        <f t="shared" si="16"/>
        <v/>
      </c>
    </row>
    <row r="102" spans="1:15" x14ac:dyDescent="0.25">
      <c r="A102" s="150"/>
      <c r="B102" s="151"/>
      <c r="C102" s="130" t="s">
        <v>235</v>
      </c>
      <c r="D102" s="130"/>
      <c r="E102" s="68" t="s">
        <v>335</v>
      </c>
      <c r="H102" s="1">
        <f t="shared" si="19"/>
        <v>0</v>
      </c>
      <c r="L102">
        <f t="shared" si="17"/>
        <v>100</v>
      </c>
      <c r="M102">
        <f t="shared" si="15"/>
        <v>1</v>
      </c>
      <c r="N102">
        <v>1</v>
      </c>
      <c r="O102" t="str">
        <f t="shared" si="16"/>
        <v/>
      </c>
    </row>
    <row r="103" spans="1:15" x14ac:dyDescent="0.25">
      <c r="A103" s="150"/>
      <c r="B103" s="151"/>
      <c r="C103" s="130" t="s">
        <v>236</v>
      </c>
      <c r="D103" s="130"/>
      <c r="E103" s="68" t="s">
        <v>335</v>
      </c>
      <c r="H103" s="1">
        <f t="shared" si="19"/>
        <v>0</v>
      </c>
      <c r="L103">
        <f t="shared" si="17"/>
        <v>101</v>
      </c>
      <c r="M103">
        <f t="shared" si="15"/>
        <v>1</v>
      </c>
      <c r="N103">
        <v>1</v>
      </c>
      <c r="O103" t="str">
        <f t="shared" si="16"/>
        <v/>
      </c>
    </row>
    <row r="104" spans="1:15" x14ac:dyDescent="0.25">
      <c r="A104" s="150"/>
      <c r="B104" s="151"/>
      <c r="C104" s="130" t="s">
        <v>237</v>
      </c>
      <c r="D104" s="130"/>
      <c r="E104" s="68" t="s">
        <v>335</v>
      </c>
      <c r="F104" s="57" t="s">
        <v>313</v>
      </c>
      <c r="H104" s="1">
        <f t="shared" si="19"/>
        <v>0</v>
      </c>
      <c r="L104">
        <f t="shared" si="17"/>
        <v>102</v>
      </c>
      <c r="M104">
        <f t="shared" si="15"/>
        <v>1</v>
      </c>
      <c r="N104">
        <v>1</v>
      </c>
      <c r="O104" t="str">
        <f t="shared" si="16"/>
        <v/>
      </c>
    </row>
    <row r="105" spans="1:15" x14ac:dyDescent="0.25">
      <c r="A105" s="150"/>
      <c r="B105" s="151"/>
      <c r="C105" s="130" t="s">
        <v>55</v>
      </c>
      <c r="D105" s="130"/>
      <c r="E105" s="68" t="s">
        <v>335</v>
      </c>
      <c r="F105" s="74" t="s">
        <v>335</v>
      </c>
      <c r="H105" s="1">
        <f t="shared" si="19"/>
        <v>0</v>
      </c>
      <c r="L105">
        <f t="shared" si="17"/>
        <v>103</v>
      </c>
      <c r="M105">
        <f t="shared" si="15"/>
        <v>1</v>
      </c>
      <c r="N105">
        <v>1</v>
      </c>
      <c r="O105" t="str">
        <f t="shared" si="16"/>
        <v/>
      </c>
    </row>
    <row r="106" spans="1:15" x14ac:dyDescent="0.25">
      <c r="A106" s="152"/>
      <c r="B106" s="153"/>
      <c r="C106" s="70" t="s">
        <v>336</v>
      </c>
      <c r="D106" s="81"/>
      <c r="E106" s="68" t="s">
        <v>335</v>
      </c>
      <c r="F106" s="57" t="s">
        <v>171</v>
      </c>
      <c r="H106" s="1">
        <f t="shared" si="19"/>
        <v>0</v>
      </c>
      <c r="K106" s="55">
        <f>IF(D106=0, IF(H106=0, 0, "Вы ответили -ДА- в графе -ДРУГОЕ-, укажите Ваш особый язык программирования в строке 108"), 0)</f>
        <v>0</v>
      </c>
      <c r="L106">
        <f t="shared" si="17"/>
        <v>104</v>
      </c>
      <c r="M106">
        <f t="shared" si="15"/>
        <v>1</v>
      </c>
      <c r="N106">
        <v>1</v>
      </c>
      <c r="O106" t="str">
        <f t="shared" si="16"/>
        <v/>
      </c>
    </row>
    <row r="107" spans="1:15" ht="15" customHeight="1" x14ac:dyDescent="0.25">
      <c r="A107" s="154" t="s">
        <v>347</v>
      </c>
      <c r="B107" s="154"/>
      <c r="C107" s="128" t="s">
        <v>302</v>
      </c>
      <c r="D107" s="128"/>
      <c r="E107" s="68" t="s">
        <v>335</v>
      </c>
      <c r="F107" s="57" t="s">
        <v>172</v>
      </c>
      <c r="G107" s="1">
        <f>SUM(H107:H114)</f>
        <v>0</v>
      </c>
      <c r="H107" s="1">
        <f t="shared" si="19"/>
        <v>0</v>
      </c>
      <c r="K107" s="55" t="str">
        <f>IF(G107=0, "Вы не указали используемые инструментальные средства- строка 107-114 вопрос №16", 0)</f>
        <v>Вы не указали используемые инструментальные средства- строка 107-114 вопрос №16</v>
      </c>
      <c r="L107">
        <f>L106+1</f>
        <v>105</v>
      </c>
      <c r="M107">
        <f t="shared" si="15"/>
        <v>0</v>
      </c>
      <c r="N107">
        <v>1</v>
      </c>
      <c r="O107">
        <f t="shared" si="16"/>
        <v>105</v>
      </c>
    </row>
    <row r="108" spans="1:15" x14ac:dyDescent="0.25">
      <c r="A108" s="154"/>
      <c r="B108" s="154"/>
      <c r="C108" s="128" t="s">
        <v>303</v>
      </c>
      <c r="D108" s="128"/>
      <c r="E108" s="68" t="s">
        <v>335</v>
      </c>
      <c r="F108" s="57" t="s">
        <v>134</v>
      </c>
      <c r="H108" s="1">
        <f t="shared" si="19"/>
        <v>0</v>
      </c>
      <c r="L108">
        <f t="shared" si="17"/>
        <v>106</v>
      </c>
      <c r="M108">
        <f t="shared" si="15"/>
        <v>1</v>
      </c>
      <c r="N108">
        <v>1</v>
      </c>
      <c r="O108" t="str">
        <f t="shared" si="16"/>
        <v/>
      </c>
    </row>
    <row r="109" spans="1:15" x14ac:dyDescent="0.25">
      <c r="A109" s="154"/>
      <c r="B109" s="154"/>
      <c r="C109" s="128" t="s">
        <v>304</v>
      </c>
      <c r="D109" s="128"/>
      <c r="E109" s="68" t="s">
        <v>335</v>
      </c>
      <c r="F109" s="57" t="s">
        <v>98</v>
      </c>
      <c r="H109" s="1">
        <f t="shared" si="19"/>
        <v>0</v>
      </c>
      <c r="L109">
        <f t="shared" si="17"/>
        <v>107</v>
      </c>
      <c r="M109">
        <f t="shared" si="15"/>
        <v>1</v>
      </c>
      <c r="N109">
        <v>1</v>
      </c>
      <c r="O109" t="str">
        <f t="shared" si="16"/>
        <v/>
      </c>
    </row>
    <row r="110" spans="1:15" x14ac:dyDescent="0.25">
      <c r="A110" s="154"/>
      <c r="B110" s="154"/>
      <c r="C110" s="128" t="s">
        <v>305</v>
      </c>
      <c r="D110" s="128"/>
      <c r="E110" s="68" t="s">
        <v>335</v>
      </c>
      <c r="F110" s="69"/>
      <c r="H110" s="1">
        <f t="shared" si="19"/>
        <v>0</v>
      </c>
      <c r="L110">
        <f t="shared" si="17"/>
        <v>108</v>
      </c>
      <c r="M110">
        <f t="shared" si="15"/>
        <v>1</v>
      </c>
      <c r="N110">
        <v>1</v>
      </c>
      <c r="O110" t="str">
        <f t="shared" si="16"/>
        <v/>
      </c>
    </row>
    <row r="111" spans="1:15" x14ac:dyDescent="0.25">
      <c r="A111" s="154"/>
      <c r="B111" s="154"/>
      <c r="C111" s="128" t="s">
        <v>300</v>
      </c>
      <c r="D111" s="128"/>
      <c r="E111" s="68" t="s">
        <v>335</v>
      </c>
      <c r="H111" s="1">
        <f t="shared" si="19"/>
        <v>0</v>
      </c>
      <c r="L111">
        <f t="shared" si="17"/>
        <v>109</v>
      </c>
      <c r="M111">
        <f t="shared" si="15"/>
        <v>1</v>
      </c>
      <c r="N111">
        <v>1</v>
      </c>
      <c r="O111" t="str">
        <f t="shared" si="16"/>
        <v/>
      </c>
    </row>
    <row r="112" spans="1:15" x14ac:dyDescent="0.25">
      <c r="A112" s="154"/>
      <c r="B112" s="154"/>
      <c r="C112" s="128" t="s">
        <v>306</v>
      </c>
      <c r="D112" s="128"/>
      <c r="E112" s="68" t="s">
        <v>335</v>
      </c>
      <c r="H112" s="1">
        <f t="shared" si="19"/>
        <v>0</v>
      </c>
      <c r="L112">
        <f t="shared" si="17"/>
        <v>110</v>
      </c>
      <c r="M112">
        <f t="shared" si="15"/>
        <v>1</v>
      </c>
      <c r="N112">
        <v>1</v>
      </c>
      <c r="O112" t="str">
        <f t="shared" si="16"/>
        <v/>
      </c>
    </row>
    <row r="113" spans="1:15" ht="15" customHeight="1" x14ac:dyDescent="0.25">
      <c r="A113" s="154"/>
      <c r="B113" s="154"/>
      <c r="C113" s="70" t="s">
        <v>336</v>
      </c>
      <c r="D113" s="81"/>
      <c r="E113" s="68" t="s">
        <v>335</v>
      </c>
      <c r="H113" s="1">
        <f t="shared" si="19"/>
        <v>0</v>
      </c>
      <c r="K113" s="55">
        <f>IF(D113=0, IF(H113=0, 0, "Вы указали -ДА- в графе -ДРУГОЕ-, укажите инструментальное средство в строке 115"), 0)</f>
        <v>0</v>
      </c>
      <c r="L113">
        <f t="shared" si="17"/>
        <v>111</v>
      </c>
      <c r="M113">
        <f t="shared" si="15"/>
        <v>1</v>
      </c>
      <c r="N113">
        <v>1</v>
      </c>
      <c r="O113" t="str">
        <f t="shared" si="16"/>
        <v/>
      </c>
    </row>
    <row r="114" spans="1:15" x14ac:dyDescent="0.25">
      <c r="A114" s="154"/>
      <c r="B114" s="154"/>
      <c r="C114" s="128" t="s">
        <v>301</v>
      </c>
      <c r="D114" s="128"/>
      <c r="E114" s="68" t="s">
        <v>335</v>
      </c>
      <c r="H114" s="1">
        <f t="shared" si="19"/>
        <v>0</v>
      </c>
      <c r="L114">
        <f t="shared" si="17"/>
        <v>112</v>
      </c>
      <c r="M114">
        <f t="shared" si="15"/>
        <v>1</v>
      </c>
      <c r="N114">
        <v>1</v>
      </c>
      <c r="O114" t="str">
        <f t="shared" si="16"/>
        <v/>
      </c>
    </row>
    <row r="115" spans="1:15" ht="15.75" customHeight="1" x14ac:dyDescent="0.25">
      <c r="A115" s="154" t="s">
        <v>349</v>
      </c>
      <c r="B115" s="154"/>
      <c r="C115" s="130" t="s">
        <v>65</v>
      </c>
      <c r="D115" s="130"/>
      <c r="E115" s="68" t="s">
        <v>335</v>
      </c>
      <c r="G115" s="1">
        <f>SUM(H115:H125)</f>
        <v>0</v>
      </c>
      <c r="H115" s="1">
        <f t="shared" si="19"/>
        <v>0</v>
      </c>
      <c r="K115" s="55" t="str">
        <f>IF(G115=0, "Вы не указали используемые ОС- строка 115-125 вопрос №17", 0)</f>
        <v>Вы не указали используемые ОС- строка 115-125 вопрос №17</v>
      </c>
      <c r="L115">
        <f t="shared" si="17"/>
        <v>113</v>
      </c>
      <c r="M115">
        <f t="shared" si="15"/>
        <v>0</v>
      </c>
      <c r="N115">
        <v>1</v>
      </c>
      <c r="O115">
        <f t="shared" si="16"/>
        <v>113</v>
      </c>
    </row>
    <row r="116" spans="1:15" x14ac:dyDescent="0.25">
      <c r="A116" s="154"/>
      <c r="B116" s="154"/>
      <c r="C116" s="130" t="s">
        <v>57</v>
      </c>
      <c r="D116" s="130"/>
      <c r="E116" s="68" t="s">
        <v>335</v>
      </c>
      <c r="H116" s="1">
        <f t="shared" si="19"/>
        <v>0</v>
      </c>
      <c r="L116">
        <f t="shared" si="17"/>
        <v>114</v>
      </c>
      <c r="M116">
        <f t="shared" si="15"/>
        <v>1</v>
      </c>
      <c r="N116">
        <v>1</v>
      </c>
      <c r="O116" t="str">
        <f t="shared" si="16"/>
        <v/>
      </c>
    </row>
    <row r="117" spans="1:15" x14ac:dyDescent="0.25">
      <c r="A117" s="154"/>
      <c r="B117" s="154"/>
      <c r="C117" s="130" t="s">
        <v>58</v>
      </c>
      <c r="D117" s="130"/>
      <c r="E117" s="68" t="s">
        <v>335</v>
      </c>
      <c r="F117" s="72" t="s">
        <v>337</v>
      </c>
      <c r="H117" s="1">
        <f t="shared" si="19"/>
        <v>0</v>
      </c>
      <c r="L117">
        <f t="shared" si="17"/>
        <v>115</v>
      </c>
      <c r="M117">
        <f t="shared" si="15"/>
        <v>1</v>
      </c>
      <c r="N117">
        <v>1</v>
      </c>
      <c r="O117" t="str">
        <f t="shared" si="16"/>
        <v/>
      </c>
    </row>
    <row r="118" spans="1:15" x14ac:dyDescent="0.25">
      <c r="A118" s="154"/>
      <c r="B118" s="154"/>
      <c r="C118" s="130" t="s">
        <v>59</v>
      </c>
      <c r="D118" s="130"/>
      <c r="E118" s="68" t="s">
        <v>335</v>
      </c>
      <c r="F118" s="56" t="str">
        <f t="shared" ref="F118:F128" si="20">B12</f>
        <v>Заказная разработка</v>
      </c>
      <c r="H118" s="1">
        <f t="shared" si="19"/>
        <v>0</v>
      </c>
      <c r="L118">
        <f t="shared" si="17"/>
        <v>116</v>
      </c>
      <c r="M118">
        <f t="shared" si="15"/>
        <v>1</v>
      </c>
      <c r="N118">
        <v>1</v>
      </c>
      <c r="O118" t="str">
        <f t="shared" si="16"/>
        <v/>
      </c>
    </row>
    <row r="119" spans="1:15" x14ac:dyDescent="0.25">
      <c r="A119" s="154"/>
      <c r="B119" s="154"/>
      <c r="C119" s="130" t="s">
        <v>60</v>
      </c>
      <c r="D119" s="130"/>
      <c r="E119" s="68" t="s">
        <v>335</v>
      </c>
      <c r="F119" s="56" t="str">
        <f t="shared" si="20"/>
        <v>Мобильные приложения</v>
      </c>
      <c r="H119" s="1">
        <f t="shared" si="19"/>
        <v>0</v>
      </c>
      <c r="L119">
        <f t="shared" si="17"/>
        <v>117</v>
      </c>
      <c r="M119">
        <f t="shared" si="15"/>
        <v>1</v>
      </c>
      <c r="N119">
        <v>1</v>
      </c>
      <c r="O119" t="str">
        <f t="shared" si="16"/>
        <v/>
      </c>
    </row>
    <row r="120" spans="1:15" x14ac:dyDescent="0.25">
      <c r="A120" s="154"/>
      <c r="B120" s="154"/>
      <c r="C120" s="130" t="s">
        <v>61</v>
      </c>
      <c r="D120" s="130"/>
      <c r="E120" s="68" t="s">
        <v>335</v>
      </c>
      <c r="F120" s="56" t="str">
        <f t="shared" si="20"/>
        <v>Разработка сайтов</v>
      </c>
      <c r="H120" s="1">
        <f t="shared" si="19"/>
        <v>0</v>
      </c>
      <c r="L120">
        <f t="shared" si="17"/>
        <v>118</v>
      </c>
      <c r="M120">
        <f t="shared" si="15"/>
        <v>1</v>
      </c>
      <c r="N120">
        <v>1</v>
      </c>
      <c r="O120" t="str">
        <f t="shared" si="16"/>
        <v/>
      </c>
    </row>
    <row r="121" spans="1:15" x14ac:dyDescent="0.25">
      <c r="A121" s="154"/>
      <c r="B121" s="154"/>
      <c r="C121" s="130" t="s">
        <v>62</v>
      </c>
      <c r="D121" s="130"/>
      <c r="E121" s="68" t="s">
        <v>335</v>
      </c>
      <c r="F121" s="56" t="str">
        <f t="shared" si="20"/>
        <v>Компьютерные игры</v>
      </c>
      <c r="H121" s="1">
        <f t="shared" si="19"/>
        <v>0</v>
      </c>
      <c r="L121">
        <f t="shared" si="17"/>
        <v>119</v>
      </c>
      <c r="M121">
        <f t="shared" si="15"/>
        <v>1</v>
      </c>
      <c r="N121">
        <v>1</v>
      </c>
      <c r="O121" t="str">
        <f t="shared" si="16"/>
        <v/>
      </c>
    </row>
    <row r="122" spans="1:15" x14ac:dyDescent="0.25">
      <c r="A122" s="154"/>
      <c r="B122" s="154"/>
      <c r="C122" s="130" t="s">
        <v>63</v>
      </c>
      <c r="D122" s="130"/>
      <c r="E122" s="68" t="s">
        <v>335</v>
      </c>
      <c r="F122" s="56" t="str">
        <f t="shared" si="20"/>
        <v>Встроенное ПО (в оборудование, устройства)</v>
      </c>
      <c r="H122" s="1">
        <f t="shared" si="19"/>
        <v>0</v>
      </c>
      <c r="L122">
        <f t="shared" si="17"/>
        <v>120</v>
      </c>
      <c r="M122">
        <f t="shared" si="15"/>
        <v>1</v>
      </c>
      <c r="N122">
        <v>1</v>
      </c>
      <c r="O122" t="str">
        <f t="shared" si="16"/>
        <v/>
      </c>
    </row>
    <row r="123" spans="1:15" x14ac:dyDescent="0.25">
      <c r="A123" s="154"/>
      <c r="B123" s="154"/>
      <c r="C123" s="130" t="s">
        <v>64</v>
      </c>
      <c r="D123" s="130"/>
      <c r="E123" s="68" t="s">
        <v>335</v>
      </c>
      <c r="F123" s="56" t="str">
        <f t="shared" si="20"/>
        <v>Навигационные системы</v>
      </c>
      <c r="H123" s="1">
        <f t="shared" si="19"/>
        <v>0</v>
      </c>
      <c r="L123">
        <f t="shared" si="17"/>
        <v>121</v>
      </c>
      <c r="M123">
        <f t="shared" si="15"/>
        <v>1</v>
      </c>
      <c r="N123">
        <v>1</v>
      </c>
      <c r="O123" t="str">
        <f t="shared" si="16"/>
        <v/>
      </c>
    </row>
    <row r="124" spans="1:15" x14ac:dyDescent="0.25">
      <c r="A124" s="154"/>
      <c r="B124" s="154"/>
      <c r="C124" s="130" t="s">
        <v>66</v>
      </c>
      <c r="D124" s="130"/>
      <c r="E124" s="68" t="s">
        <v>335</v>
      </c>
      <c r="F124" s="56" t="str">
        <f t="shared" si="20"/>
        <v>Геоинформационные системы (ГИС)</v>
      </c>
      <c r="H124" s="1">
        <f t="shared" si="19"/>
        <v>0</v>
      </c>
      <c r="L124">
        <f t="shared" si="17"/>
        <v>122</v>
      </c>
      <c r="M124">
        <f t="shared" si="15"/>
        <v>1</v>
      </c>
      <c r="N124">
        <v>1</v>
      </c>
      <c r="O124" t="str">
        <f t="shared" si="16"/>
        <v/>
      </c>
    </row>
    <row r="125" spans="1:15" x14ac:dyDescent="0.25">
      <c r="A125" s="154"/>
      <c r="B125" s="154"/>
      <c r="C125" s="70" t="s">
        <v>336</v>
      </c>
      <c r="D125" s="81"/>
      <c r="E125" s="68" t="s">
        <v>335</v>
      </c>
      <c r="F125" s="56" t="str">
        <f t="shared" si="20"/>
        <v>Тиражируемые системы управления предприятием (учреждением), автоматизации документооборота, проектирования и производственного процесса (ERP, CRM, ECM, СЭД, САПР, АСУ ТП и другие)</v>
      </c>
      <c r="H125" s="1">
        <f t="shared" si="19"/>
        <v>0</v>
      </c>
      <c r="K125" s="55">
        <f>IF(D125=0, IF(H125=0, 0, "Вы указали -ДА- в графе -ДРУГОЕ-, укажите ОС в строке 125"), 0)</f>
        <v>0</v>
      </c>
      <c r="L125">
        <f t="shared" si="17"/>
        <v>123</v>
      </c>
      <c r="M125">
        <f t="shared" si="15"/>
        <v>1</v>
      </c>
      <c r="N125">
        <v>1</v>
      </c>
      <c r="O125" t="str">
        <f t="shared" si="16"/>
        <v/>
      </c>
    </row>
    <row r="126" spans="1:15" ht="15" customHeight="1" x14ac:dyDescent="0.25">
      <c r="A126" s="154" t="s">
        <v>350</v>
      </c>
      <c r="B126" s="154"/>
      <c r="C126" s="130" t="s">
        <v>68</v>
      </c>
      <c r="D126" s="130"/>
      <c r="E126" s="68" t="s">
        <v>335</v>
      </c>
      <c r="F126" s="56" t="str">
        <f t="shared" si="20"/>
        <v>Решения в сфере информационной безопасности</v>
      </c>
      <c r="G126" s="1">
        <f>SUM(H126:H142)</f>
        <v>0</v>
      </c>
      <c r="H126" s="1">
        <f t="shared" si="19"/>
        <v>0</v>
      </c>
      <c r="K126" s="55" t="str">
        <f>IF(G126=0, "Вы не указали используемые СУБД- строка 126-142 вопрос №18", 0)</f>
        <v>Вы не указали используемые СУБД- строка 126-142 вопрос №18</v>
      </c>
      <c r="L126">
        <f t="shared" si="17"/>
        <v>124</v>
      </c>
      <c r="M126">
        <f t="shared" si="15"/>
        <v>0</v>
      </c>
      <c r="N126">
        <v>1</v>
      </c>
      <c r="O126">
        <f t="shared" si="16"/>
        <v>124</v>
      </c>
    </row>
    <row r="127" spans="1:15" x14ac:dyDescent="0.25">
      <c r="A127" s="154"/>
      <c r="B127" s="154"/>
      <c r="C127" s="130" t="s">
        <v>69</v>
      </c>
      <c r="D127" s="130"/>
      <c r="E127" s="68" t="s">
        <v>335</v>
      </c>
      <c r="F127" s="56" t="str">
        <f t="shared" si="20"/>
        <v>Разработка базового ПО (СУБД, ОС, офисные приложения, языки и инструменты программирования)</v>
      </c>
      <c r="H127" s="1">
        <f t="shared" si="19"/>
        <v>0</v>
      </c>
      <c r="L127">
        <f t="shared" si="17"/>
        <v>125</v>
      </c>
      <c r="M127">
        <f t="shared" si="15"/>
        <v>1</v>
      </c>
      <c r="N127">
        <v>1</v>
      </c>
      <c r="O127" t="str">
        <f t="shared" si="16"/>
        <v/>
      </c>
    </row>
    <row r="128" spans="1:15" x14ac:dyDescent="0.25">
      <c r="A128" s="154"/>
      <c r="B128" s="154"/>
      <c r="C128" s="130" t="s">
        <v>70</v>
      </c>
      <c r="D128" s="130"/>
      <c r="E128" s="68" t="s">
        <v>335</v>
      </c>
      <c r="F128" s="56" t="str">
        <f t="shared" si="20"/>
        <v>Проведение научных исследований</v>
      </c>
      <c r="H128" s="1">
        <f t="shared" si="19"/>
        <v>0</v>
      </c>
      <c r="L128">
        <f t="shared" si="17"/>
        <v>126</v>
      </c>
      <c r="M128">
        <f t="shared" si="15"/>
        <v>1</v>
      </c>
      <c r="N128">
        <v>1</v>
      </c>
      <c r="O128" t="str">
        <f t="shared" si="16"/>
        <v/>
      </c>
    </row>
    <row r="129" spans="1:15" x14ac:dyDescent="0.25">
      <c r="A129" s="154"/>
      <c r="B129" s="154"/>
      <c r="C129" s="130" t="s">
        <v>71</v>
      </c>
      <c r="D129" s="130"/>
      <c r="E129" s="68" t="s">
        <v>335</v>
      </c>
      <c r="F129" s="56" t="str">
        <f>IF(C23=0," ",C23)</f>
        <v xml:space="preserve"> </v>
      </c>
      <c r="H129" s="1">
        <f t="shared" si="19"/>
        <v>0</v>
      </c>
      <c r="L129">
        <f t="shared" si="17"/>
        <v>127</v>
      </c>
      <c r="M129">
        <f t="shared" si="15"/>
        <v>1</v>
      </c>
      <c r="N129">
        <v>1</v>
      </c>
      <c r="O129" t="str">
        <f t="shared" si="16"/>
        <v/>
      </c>
    </row>
    <row r="130" spans="1:15" x14ac:dyDescent="0.25">
      <c r="A130" s="154"/>
      <c r="B130" s="154"/>
      <c r="C130" s="130" t="s">
        <v>72</v>
      </c>
      <c r="D130" s="130"/>
      <c r="E130" s="68" t="s">
        <v>335</v>
      </c>
      <c r="H130" s="1">
        <f t="shared" si="19"/>
        <v>0</v>
      </c>
      <c r="L130">
        <f t="shared" si="17"/>
        <v>128</v>
      </c>
      <c r="M130">
        <f t="shared" si="15"/>
        <v>1</v>
      </c>
      <c r="N130">
        <v>1</v>
      </c>
      <c r="O130" t="str">
        <f t="shared" si="16"/>
        <v/>
      </c>
    </row>
    <row r="131" spans="1:15" x14ac:dyDescent="0.25">
      <c r="A131" s="154"/>
      <c r="B131" s="154"/>
      <c r="C131" s="130" t="s">
        <v>73</v>
      </c>
      <c r="D131" s="130"/>
      <c r="E131" s="68" t="s">
        <v>335</v>
      </c>
      <c r="H131" s="1">
        <f t="shared" si="19"/>
        <v>0</v>
      </c>
      <c r="L131">
        <f t="shared" si="17"/>
        <v>129</v>
      </c>
      <c r="M131">
        <f t="shared" si="15"/>
        <v>1</v>
      </c>
      <c r="N131">
        <v>1</v>
      </c>
      <c r="O131" t="str">
        <f t="shared" si="16"/>
        <v/>
      </c>
    </row>
    <row r="132" spans="1:15" x14ac:dyDescent="0.25">
      <c r="A132" s="154"/>
      <c r="B132" s="154"/>
      <c r="C132" s="130" t="s">
        <v>74</v>
      </c>
      <c r="D132" s="130"/>
      <c r="E132" s="68" t="s">
        <v>335</v>
      </c>
      <c r="H132" s="1">
        <f t="shared" si="19"/>
        <v>0</v>
      </c>
      <c r="L132">
        <f t="shared" si="17"/>
        <v>130</v>
      </c>
      <c r="M132">
        <f t="shared" ref="M132:M195" si="21">IF(K132=0,1,0)</f>
        <v>1</v>
      </c>
      <c r="N132">
        <v>1</v>
      </c>
      <c r="O132" t="str">
        <f t="shared" ref="O132:O195" si="22">IF(-M132+N132&lt;=0,"",ROW(K132)-ROW($K$2))</f>
        <v/>
      </c>
    </row>
    <row r="133" spans="1:15" x14ac:dyDescent="0.25">
      <c r="A133" s="154"/>
      <c r="B133" s="154"/>
      <c r="C133" s="130" t="s">
        <v>75</v>
      </c>
      <c r="D133" s="130"/>
      <c r="E133" s="68" t="s">
        <v>335</v>
      </c>
      <c r="H133" s="1">
        <f t="shared" si="19"/>
        <v>0</v>
      </c>
      <c r="L133">
        <f t="shared" ref="L133:L196" si="23">L132+1</f>
        <v>131</v>
      </c>
      <c r="M133">
        <f t="shared" si="21"/>
        <v>1</v>
      </c>
      <c r="N133">
        <v>1</v>
      </c>
      <c r="O133" t="str">
        <f t="shared" si="22"/>
        <v/>
      </c>
    </row>
    <row r="134" spans="1:15" x14ac:dyDescent="0.25">
      <c r="A134" s="154"/>
      <c r="B134" s="154"/>
      <c r="C134" s="130" t="s">
        <v>250</v>
      </c>
      <c r="D134" s="130"/>
      <c r="E134" s="68" t="s">
        <v>335</v>
      </c>
      <c r="H134" s="1">
        <f t="shared" si="19"/>
        <v>0</v>
      </c>
      <c r="L134">
        <f t="shared" si="23"/>
        <v>132</v>
      </c>
      <c r="M134">
        <f t="shared" si="21"/>
        <v>1</v>
      </c>
      <c r="N134">
        <v>1</v>
      </c>
      <c r="O134" t="str">
        <f t="shared" si="22"/>
        <v/>
      </c>
    </row>
    <row r="135" spans="1:15" x14ac:dyDescent="0.25">
      <c r="A135" s="154"/>
      <c r="B135" s="154"/>
      <c r="C135" s="130" t="s">
        <v>76</v>
      </c>
      <c r="D135" s="130"/>
      <c r="E135" s="68" t="s">
        <v>335</v>
      </c>
      <c r="F135" s="72" t="s">
        <v>335</v>
      </c>
      <c r="H135" s="1">
        <f t="shared" si="19"/>
        <v>0</v>
      </c>
      <c r="L135">
        <f t="shared" si="23"/>
        <v>133</v>
      </c>
      <c r="M135">
        <f t="shared" si="21"/>
        <v>1</v>
      </c>
      <c r="N135">
        <v>1</v>
      </c>
      <c r="O135" t="str">
        <f t="shared" si="22"/>
        <v/>
      </c>
    </row>
    <row r="136" spans="1:15" x14ac:dyDescent="0.25">
      <c r="A136" s="154"/>
      <c r="B136" s="154"/>
      <c r="C136" s="130" t="s">
        <v>77</v>
      </c>
      <c r="D136" s="130"/>
      <c r="E136" s="68" t="s">
        <v>335</v>
      </c>
      <c r="F136" s="56" t="str">
        <f t="shared" ref="F136:F143" si="24">C98</f>
        <v xml:space="preserve">С </v>
      </c>
      <c r="H136" s="1">
        <f t="shared" si="19"/>
        <v>0</v>
      </c>
      <c r="L136">
        <f t="shared" si="23"/>
        <v>134</v>
      </c>
      <c r="M136">
        <f t="shared" si="21"/>
        <v>1</v>
      </c>
      <c r="N136">
        <v>1</v>
      </c>
      <c r="O136" t="str">
        <f t="shared" si="22"/>
        <v/>
      </c>
    </row>
    <row r="137" spans="1:15" x14ac:dyDescent="0.25">
      <c r="A137" s="154"/>
      <c r="B137" s="154"/>
      <c r="C137" s="130" t="s">
        <v>78</v>
      </c>
      <c r="D137" s="130"/>
      <c r="E137" s="68" t="s">
        <v>335</v>
      </c>
      <c r="F137" s="56" t="str">
        <f t="shared" si="24"/>
        <v xml:space="preserve">С++ </v>
      </c>
      <c r="H137" s="1">
        <f t="shared" si="19"/>
        <v>0</v>
      </c>
      <c r="L137">
        <f t="shared" si="23"/>
        <v>135</v>
      </c>
      <c r="M137">
        <f t="shared" si="21"/>
        <v>1</v>
      </c>
      <c r="N137">
        <v>1</v>
      </c>
      <c r="O137" t="str">
        <f t="shared" si="22"/>
        <v/>
      </c>
    </row>
    <row r="138" spans="1:15" x14ac:dyDescent="0.25">
      <c r="A138" s="154"/>
      <c r="B138" s="154"/>
      <c r="C138" s="130" t="s">
        <v>79</v>
      </c>
      <c r="D138" s="130"/>
      <c r="E138" s="68" t="s">
        <v>335</v>
      </c>
      <c r="F138" s="56" t="str">
        <f t="shared" si="24"/>
        <v xml:space="preserve">С# </v>
      </c>
      <c r="H138" s="1">
        <f t="shared" si="19"/>
        <v>0</v>
      </c>
      <c r="L138">
        <f t="shared" si="23"/>
        <v>136</v>
      </c>
      <c r="M138">
        <f t="shared" si="21"/>
        <v>1</v>
      </c>
      <c r="N138">
        <v>1</v>
      </c>
      <c r="O138" t="str">
        <f t="shared" si="22"/>
        <v/>
      </c>
    </row>
    <row r="139" spans="1:15" x14ac:dyDescent="0.25">
      <c r="A139" s="154"/>
      <c r="B139" s="154"/>
      <c r="C139" s="130" t="s">
        <v>80</v>
      </c>
      <c r="D139" s="130"/>
      <c r="E139" s="68" t="s">
        <v>335</v>
      </c>
      <c r="F139" s="56" t="str">
        <f t="shared" si="24"/>
        <v>Java</v>
      </c>
      <c r="H139" s="1">
        <f t="shared" si="19"/>
        <v>0</v>
      </c>
      <c r="L139">
        <f t="shared" si="23"/>
        <v>137</v>
      </c>
      <c r="M139">
        <f t="shared" si="21"/>
        <v>1</v>
      </c>
      <c r="N139">
        <v>1</v>
      </c>
      <c r="O139" t="str">
        <f t="shared" si="22"/>
        <v/>
      </c>
    </row>
    <row r="140" spans="1:15" x14ac:dyDescent="0.25">
      <c r="A140" s="154"/>
      <c r="B140" s="154"/>
      <c r="C140" s="130" t="s">
        <v>81</v>
      </c>
      <c r="D140" s="130"/>
      <c r="E140" s="68" t="s">
        <v>335</v>
      </c>
      <c r="F140" s="56" t="str">
        <f t="shared" si="24"/>
        <v xml:space="preserve">Delphi </v>
      </c>
      <c r="H140" s="1">
        <f t="shared" si="19"/>
        <v>0</v>
      </c>
      <c r="L140">
        <f t="shared" si="23"/>
        <v>138</v>
      </c>
      <c r="M140">
        <f t="shared" si="21"/>
        <v>1</v>
      </c>
      <c r="N140">
        <v>1</v>
      </c>
      <c r="O140" t="str">
        <f t="shared" si="22"/>
        <v/>
      </c>
    </row>
    <row r="141" spans="1:15" x14ac:dyDescent="0.25">
      <c r="A141" s="154"/>
      <c r="B141" s="154"/>
      <c r="C141" s="130" t="s">
        <v>82</v>
      </c>
      <c r="D141" s="130"/>
      <c r="E141" s="68" t="s">
        <v>335</v>
      </c>
      <c r="F141" s="56" t="str">
        <f t="shared" si="24"/>
        <v xml:space="preserve">.Net </v>
      </c>
      <c r="H141" s="1">
        <f t="shared" si="19"/>
        <v>0</v>
      </c>
      <c r="L141">
        <f t="shared" si="23"/>
        <v>139</v>
      </c>
      <c r="M141">
        <f t="shared" si="21"/>
        <v>1</v>
      </c>
      <c r="N141">
        <v>1</v>
      </c>
      <c r="O141" t="str">
        <f t="shared" si="22"/>
        <v/>
      </c>
    </row>
    <row r="142" spans="1:15" x14ac:dyDescent="0.25">
      <c r="A142" s="154"/>
      <c r="B142" s="154"/>
      <c r="C142" s="70" t="s">
        <v>336</v>
      </c>
      <c r="D142" s="81"/>
      <c r="E142" s="68" t="s">
        <v>335</v>
      </c>
      <c r="F142" s="56" t="str">
        <f t="shared" si="24"/>
        <v xml:space="preserve">PHP </v>
      </c>
      <c r="H142" s="1">
        <f t="shared" si="19"/>
        <v>0</v>
      </c>
      <c r="K142" s="55">
        <f>IF(D142=0, IF(H142=0, 0, "Вы указали -ДА- в графе -ДРУГОЕ-, укажите СУБД в строке 142"), 0)</f>
        <v>0</v>
      </c>
      <c r="L142">
        <f t="shared" si="23"/>
        <v>140</v>
      </c>
      <c r="M142">
        <f t="shared" si="21"/>
        <v>1</v>
      </c>
      <c r="N142">
        <v>1</v>
      </c>
      <c r="O142" t="str">
        <f t="shared" si="22"/>
        <v/>
      </c>
    </row>
    <row r="143" spans="1:15" x14ac:dyDescent="0.25">
      <c r="A143" s="110" t="s">
        <v>84</v>
      </c>
      <c r="B143" s="110"/>
      <c r="C143" s="110"/>
      <c r="D143" s="110"/>
      <c r="E143" s="110"/>
      <c r="F143" s="56" t="str">
        <f t="shared" si="24"/>
        <v>HTML5 </v>
      </c>
      <c r="L143">
        <f t="shared" si="23"/>
        <v>141</v>
      </c>
      <c r="M143">
        <f t="shared" si="21"/>
        <v>1</v>
      </c>
      <c r="N143">
        <v>1</v>
      </c>
      <c r="O143" t="str">
        <f t="shared" si="22"/>
        <v/>
      </c>
    </row>
    <row r="144" spans="1:15" ht="15" customHeight="1" x14ac:dyDescent="0.25">
      <c r="A144" s="108" t="s">
        <v>289</v>
      </c>
      <c r="B144" s="108"/>
      <c r="C144" s="128" t="s">
        <v>85</v>
      </c>
      <c r="D144" s="128"/>
      <c r="E144" s="82" t="s">
        <v>133</v>
      </c>
      <c r="F144" s="56" t="str">
        <f>IF(D106=0," ",D106)</f>
        <v xml:space="preserve"> </v>
      </c>
      <c r="G144" s="1">
        <f>SUM(H144:H147)</f>
        <v>0</v>
      </c>
      <c r="H144" s="1">
        <f>IF(E144="___%",0,1)</f>
        <v>0</v>
      </c>
      <c r="K144" s="55" t="str">
        <f>IF(G144=0, "Вы не предоставили данные о развитии инфраструктуры - строка 144-147 вопрос №19", IF(G144=4, 0, "Проверьте данные о гразвитии инфраструктуры  по всем четырем показателям - строка 144-147 вопрос №19"))</f>
        <v>Вы не предоставили данные о развитии инфраструктуры - строка 144-147 вопрос №19</v>
      </c>
      <c r="L144">
        <f t="shared" si="23"/>
        <v>142</v>
      </c>
      <c r="M144">
        <f t="shared" si="21"/>
        <v>0</v>
      </c>
      <c r="N144">
        <v>1</v>
      </c>
      <c r="O144">
        <f t="shared" si="22"/>
        <v>142</v>
      </c>
    </row>
    <row r="145" spans="1:15" x14ac:dyDescent="0.25">
      <c r="A145" s="108"/>
      <c r="B145" s="108"/>
      <c r="C145" s="128" t="s">
        <v>86</v>
      </c>
      <c r="D145" s="128"/>
      <c r="E145" s="82" t="s">
        <v>133</v>
      </c>
      <c r="H145" s="1">
        <f t="shared" ref="H145:H147" si="25">IF(E145="___%",0,1)</f>
        <v>0</v>
      </c>
      <c r="L145">
        <f t="shared" si="23"/>
        <v>143</v>
      </c>
      <c r="M145">
        <f t="shared" si="21"/>
        <v>1</v>
      </c>
      <c r="N145">
        <v>1</v>
      </c>
      <c r="O145" t="str">
        <f t="shared" si="22"/>
        <v/>
      </c>
    </row>
    <row r="146" spans="1:15" x14ac:dyDescent="0.25">
      <c r="A146" s="108"/>
      <c r="B146" s="108"/>
      <c r="C146" s="128" t="s">
        <v>87</v>
      </c>
      <c r="D146" s="128"/>
      <c r="E146" s="82" t="s">
        <v>133</v>
      </c>
      <c r="H146" s="1">
        <f t="shared" si="25"/>
        <v>0</v>
      </c>
      <c r="L146">
        <f t="shared" si="23"/>
        <v>144</v>
      </c>
      <c r="M146">
        <f t="shared" si="21"/>
        <v>1</v>
      </c>
      <c r="N146">
        <v>1</v>
      </c>
      <c r="O146" t="str">
        <f t="shared" si="22"/>
        <v/>
      </c>
    </row>
    <row r="147" spans="1:15" x14ac:dyDescent="0.25">
      <c r="A147" s="108"/>
      <c r="B147" s="108"/>
      <c r="C147" s="128" t="s">
        <v>88</v>
      </c>
      <c r="D147" s="128"/>
      <c r="E147" s="82" t="s">
        <v>133</v>
      </c>
      <c r="H147" s="1">
        <f t="shared" si="25"/>
        <v>0</v>
      </c>
      <c r="L147">
        <f t="shared" si="23"/>
        <v>145</v>
      </c>
      <c r="M147">
        <f t="shared" si="21"/>
        <v>1</v>
      </c>
      <c r="N147">
        <v>1</v>
      </c>
      <c r="O147" t="str">
        <f t="shared" si="22"/>
        <v/>
      </c>
    </row>
    <row r="148" spans="1:15" ht="31.5" customHeight="1" x14ac:dyDescent="0.25">
      <c r="A148" s="108" t="s">
        <v>309</v>
      </c>
      <c r="B148" s="108"/>
      <c r="C148" s="108"/>
      <c r="D148" s="108"/>
      <c r="E148" s="11" t="s">
        <v>335</v>
      </c>
      <c r="K148" s="55" t="str">
        <f>IF(E148="-- выберите --", "Вы не выбрали размер затрат на аренду- строка 148 вопрос №20", 0)</f>
        <v>Вы не выбрали размер затрат на аренду- строка 148 вопрос №20</v>
      </c>
      <c r="L148">
        <f t="shared" si="23"/>
        <v>146</v>
      </c>
      <c r="M148">
        <f t="shared" si="21"/>
        <v>0</v>
      </c>
      <c r="N148">
        <v>1</v>
      </c>
      <c r="O148">
        <f t="shared" si="22"/>
        <v>146</v>
      </c>
    </row>
    <row r="149" spans="1:15" ht="30.75" customHeight="1" x14ac:dyDescent="0.25">
      <c r="A149" s="108" t="s">
        <v>132</v>
      </c>
      <c r="B149" s="108"/>
      <c r="C149" s="108"/>
      <c r="D149" s="68" t="s">
        <v>335</v>
      </c>
      <c r="E149" s="82" t="s">
        <v>133</v>
      </c>
      <c r="G149" s="1">
        <f>IF(D149="увеличение",1, IF(D149="уменьшение",1,0))</f>
        <v>0</v>
      </c>
      <c r="H149" s="1">
        <f>IF(D149="-- выберите --",0,IF(G149=1,1,2))</f>
        <v>0</v>
      </c>
      <c r="I149">
        <f>IF(E149="___%",0,IF(E149=0,0,IF(E149=" ",0,1)))</f>
        <v>0</v>
      </c>
      <c r="K149" s="55" t="str">
        <f>IF(H149=0,"Вы не указали тенденцию изменения затрат на аренду офиса в течение 2015 года - строка 149 вопрос №21",IF(H149=1,IF(I149=0,"Вы не указали % изменения затрат на аренду в 2015 году - строка 149 вопрос №21",0),0))</f>
        <v>Вы не указали тенденцию изменения затрат на аренду офиса в течение 2015 года - строка 149 вопрос №21</v>
      </c>
      <c r="L149">
        <f t="shared" si="23"/>
        <v>147</v>
      </c>
      <c r="M149">
        <f t="shared" si="21"/>
        <v>0</v>
      </c>
      <c r="N149">
        <v>1</v>
      </c>
      <c r="O149">
        <f t="shared" si="22"/>
        <v>147</v>
      </c>
    </row>
    <row r="150" spans="1:15" x14ac:dyDescent="0.25">
      <c r="A150" s="110" t="s">
        <v>96</v>
      </c>
      <c r="B150" s="110"/>
      <c r="C150" s="110"/>
      <c r="D150" s="110"/>
      <c r="E150" s="110"/>
      <c r="L150">
        <f t="shared" si="23"/>
        <v>148</v>
      </c>
      <c r="M150">
        <f t="shared" si="21"/>
        <v>1</v>
      </c>
      <c r="N150">
        <v>1</v>
      </c>
      <c r="O150" t="str">
        <f t="shared" si="22"/>
        <v/>
      </c>
    </row>
    <row r="151" spans="1:15" ht="15" customHeight="1" x14ac:dyDescent="0.25">
      <c r="A151" s="108" t="s">
        <v>131</v>
      </c>
      <c r="B151" s="108"/>
      <c r="C151" s="108"/>
      <c r="D151" s="108"/>
      <c r="E151" s="82" t="s">
        <v>340</v>
      </c>
      <c r="K151" s="55">
        <f>IF(E151="___чел", "Вы не предоставили данные о количестве сотрудников на конец 2015 года - строка 151 вопрос №22", 0)</f>
        <v>0</v>
      </c>
      <c r="L151">
        <f t="shared" si="23"/>
        <v>149</v>
      </c>
      <c r="M151">
        <f t="shared" si="21"/>
        <v>1</v>
      </c>
      <c r="N151">
        <v>1</v>
      </c>
      <c r="O151" t="str">
        <f t="shared" si="22"/>
        <v/>
      </c>
    </row>
    <row r="152" spans="1:15" ht="30.75" customHeight="1" x14ac:dyDescent="0.25">
      <c r="A152" s="108" t="s">
        <v>130</v>
      </c>
      <c r="B152" s="108"/>
      <c r="C152" s="108"/>
      <c r="D152" s="91" t="s">
        <v>335</v>
      </c>
      <c r="E152" s="82" t="s">
        <v>133</v>
      </c>
      <c r="G152" s="1">
        <f>IF(D152="увеличение",1, IF(D152="уменьшение",1,0))</f>
        <v>0</v>
      </c>
      <c r="H152" s="1">
        <f>IF(D152="-- выберите --",0,IF(G152=1,1,2))</f>
        <v>0</v>
      </c>
      <c r="I152">
        <f>IF(E152="___%",0,IF(E152=0,0,IF(E152=" ",0,1)))</f>
        <v>0</v>
      </c>
      <c r="K152" s="55" t="str">
        <f>IF(H152=0,"Вы не указали тенденцию изменения численности сотрудников в течение 2015 года - строка 152 вопрос №23",IF(H152=1,IF(I152=0,"Вы не указали % изменения количества сотрудников в 2015 году - строка 152 вопрос №23",0),0))</f>
        <v>Вы не указали тенденцию изменения численности сотрудников в течение 2015 года - строка 152 вопрос №23</v>
      </c>
      <c r="L152">
        <f t="shared" si="23"/>
        <v>150</v>
      </c>
      <c r="M152">
        <f t="shared" si="21"/>
        <v>0</v>
      </c>
      <c r="N152">
        <v>1</v>
      </c>
      <c r="O152">
        <f t="shared" si="22"/>
        <v>150</v>
      </c>
    </row>
    <row r="153" spans="1:15" ht="29.25" customHeight="1" x14ac:dyDescent="0.25">
      <c r="A153" s="108" t="s">
        <v>102</v>
      </c>
      <c r="B153" s="108" t="s">
        <v>97</v>
      </c>
      <c r="C153" s="108"/>
      <c r="D153" s="108"/>
      <c r="E153" s="82" t="s">
        <v>133</v>
      </c>
      <c r="I153" s="54"/>
      <c r="K153" s="55" t="str">
        <f>IF(E153="___%", "Вы не предоставили данные о доле новых сотрудников, прибывших из-за рубежа - строка 153 вопрос №24", 0)</f>
        <v>Вы не предоставили данные о доле новых сотрудников, прибывших из-за рубежа - строка 153 вопрос №24</v>
      </c>
      <c r="L153">
        <f t="shared" si="23"/>
        <v>151</v>
      </c>
      <c r="M153">
        <f t="shared" si="21"/>
        <v>0</v>
      </c>
      <c r="N153">
        <v>1</v>
      </c>
      <c r="O153">
        <f t="shared" si="22"/>
        <v>151</v>
      </c>
    </row>
    <row r="154" spans="1:15" ht="15" customHeight="1" x14ac:dyDescent="0.25">
      <c r="A154" s="108" t="s">
        <v>103</v>
      </c>
      <c r="B154" s="108"/>
      <c r="C154" s="108"/>
      <c r="D154" s="108"/>
      <c r="E154" s="67" t="s">
        <v>335</v>
      </c>
      <c r="H154" s="80"/>
      <c r="I154" s="54"/>
      <c r="K154" s="55" t="str">
        <f>IF(E154="-- выберите --", "Вы не ответили на вопрос о миграции сотрудников - строка 154 вопрос №25", 0)</f>
        <v>Вы не ответили на вопрос о миграции сотрудников - строка 154 вопрос №25</v>
      </c>
      <c r="L154">
        <f t="shared" si="23"/>
        <v>152</v>
      </c>
      <c r="M154">
        <f t="shared" si="21"/>
        <v>0</v>
      </c>
      <c r="N154">
        <v>1</v>
      </c>
      <c r="O154">
        <f t="shared" si="22"/>
        <v>152</v>
      </c>
    </row>
    <row r="155" spans="1:15" ht="32.25" customHeight="1" x14ac:dyDescent="0.25">
      <c r="A155" s="108" t="s">
        <v>333</v>
      </c>
      <c r="B155" s="108"/>
      <c r="C155" s="108"/>
      <c r="D155" s="11" t="s">
        <v>335</v>
      </c>
      <c r="E155" s="82" t="s">
        <v>133</v>
      </c>
      <c r="G155" s="1">
        <f>IF(D155="увеличение",1, IF(D155="уменьшение",1,0))</f>
        <v>0</v>
      </c>
      <c r="H155" s="1">
        <f>IF(D155="-- выберите --",0,IF(G155=1,1,2))</f>
        <v>0</v>
      </c>
      <c r="I155">
        <f>IF(E155="___%",0,IF(E155=0,0,IF(E155=" ",0,1)))</f>
        <v>0</v>
      </c>
      <c r="K155" s="55" t="str">
        <f>IF(H155=0,"Вы не указали тенденцию изменения численности сотрудников в течение 2016 года - строка 155 вопрос №26",IF(H155=1,IF(I155=0,"Вы не указали % изменения количества сотрудников в 2016 году - строка 155 вопрос №26",0),0))</f>
        <v>Вы не указали тенденцию изменения численности сотрудников в течение 2016 года - строка 155 вопрос №26</v>
      </c>
      <c r="L155">
        <f t="shared" si="23"/>
        <v>153</v>
      </c>
      <c r="M155">
        <f t="shared" si="21"/>
        <v>0</v>
      </c>
      <c r="N155">
        <v>1</v>
      </c>
      <c r="O155">
        <f t="shared" si="22"/>
        <v>153</v>
      </c>
    </row>
    <row r="156" spans="1:15" ht="44.25" customHeight="1" x14ac:dyDescent="0.25">
      <c r="A156" s="108" t="s">
        <v>104</v>
      </c>
      <c r="B156" s="108"/>
      <c r="C156" s="108"/>
      <c r="D156" s="11" t="s">
        <v>335</v>
      </c>
      <c r="E156" s="82" t="s">
        <v>133</v>
      </c>
      <c r="G156" s="1">
        <f>IF(D156="увеличение",1, IF(D156="уменьшение",1,0))</f>
        <v>0</v>
      </c>
      <c r="H156" s="1">
        <f>IF(D156="-- выберите --",0,IF(G156=1,1,2))</f>
        <v>0</v>
      </c>
      <c r="I156">
        <f>IF(E156="___%",0,IF(E156=0,0,IF(E156=" ",0,1)))</f>
        <v>0</v>
      </c>
      <c r="K156" s="55" t="str">
        <f>IF(H156=0,"Вы не указали тенденцию изменения уровня зарплаты в 2015 году - строка 156 вопрос №27",IF(H156=1,IF(I156=0,"Вы не указали % изменения уровня зарплаты в 2015 году - строка 156 вопрос №27",0),0))</f>
        <v>Вы не указали тенденцию изменения уровня зарплаты в 2015 году - строка 156 вопрос №27</v>
      </c>
      <c r="L156">
        <f t="shared" si="23"/>
        <v>154</v>
      </c>
      <c r="M156">
        <f t="shared" si="21"/>
        <v>0</v>
      </c>
      <c r="N156">
        <v>1</v>
      </c>
      <c r="O156">
        <f t="shared" si="22"/>
        <v>154</v>
      </c>
    </row>
    <row r="157" spans="1:15" ht="15" customHeight="1" x14ac:dyDescent="0.25">
      <c r="A157" s="108" t="s">
        <v>291</v>
      </c>
      <c r="B157" s="108"/>
      <c r="C157" s="108"/>
      <c r="D157" s="58" t="s">
        <v>100</v>
      </c>
      <c r="E157" s="82" t="s">
        <v>133</v>
      </c>
      <c r="G157" s="1">
        <f>SUM(H157:H160)</f>
        <v>0</v>
      </c>
      <c r="H157" s="1">
        <f>IF(E157="___%",0,1)</f>
        <v>0</v>
      </c>
      <c r="K157" s="55" t="str">
        <f>IF(G157=0, "Вы не предоставили данные о % специалистов, владеющих иностранными языками - строка 157-160 вопрос №28", 0)</f>
        <v>Вы не предоставили данные о % специалистов, владеющих иностранными языками - строка 157-160 вопрос №28</v>
      </c>
      <c r="L157">
        <f t="shared" si="23"/>
        <v>155</v>
      </c>
      <c r="M157">
        <f t="shared" si="21"/>
        <v>0</v>
      </c>
      <c r="N157">
        <v>1</v>
      </c>
      <c r="O157">
        <f t="shared" si="22"/>
        <v>155</v>
      </c>
    </row>
    <row r="158" spans="1:15" x14ac:dyDescent="0.25">
      <c r="A158" s="108"/>
      <c r="B158" s="108"/>
      <c r="C158" s="108"/>
      <c r="D158" s="58" t="s">
        <v>99</v>
      </c>
      <c r="E158" s="82" t="s">
        <v>133</v>
      </c>
      <c r="H158" s="1">
        <f t="shared" ref="H158:H160" si="26">IF(E158="___%",0,1)</f>
        <v>0</v>
      </c>
      <c r="L158">
        <f t="shared" si="23"/>
        <v>156</v>
      </c>
      <c r="M158">
        <f t="shared" si="21"/>
        <v>1</v>
      </c>
      <c r="N158">
        <v>1</v>
      </c>
      <c r="O158" t="str">
        <f t="shared" si="22"/>
        <v/>
      </c>
    </row>
    <row r="159" spans="1:15" x14ac:dyDescent="0.25">
      <c r="A159" s="108"/>
      <c r="B159" s="108"/>
      <c r="C159" s="108"/>
      <c r="D159" s="78" t="s">
        <v>101</v>
      </c>
      <c r="E159" s="82" t="s">
        <v>133</v>
      </c>
      <c r="H159" s="1">
        <f t="shared" si="26"/>
        <v>0</v>
      </c>
      <c r="I159">
        <f>IF(E159="___%",0,IF(E159=0,0,IF(E159=" ",0,1)))</f>
        <v>0</v>
      </c>
      <c r="K159" s="55">
        <f>IF(D159="Ваш вариант", IF(H159=0, 0, "Вы указали % специалистов в графе -ДРУГОЕ-, укажите иностранный язык в строке 159"), IF(I159=0,CONCATENATE("Вы не указали % специалистов, владеющих иностранным языком (",D159,") в строке 159"),0))</f>
        <v>0</v>
      </c>
      <c r="L159">
        <f t="shared" si="23"/>
        <v>157</v>
      </c>
      <c r="M159">
        <f t="shared" si="21"/>
        <v>1</v>
      </c>
      <c r="N159">
        <v>1</v>
      </c>
      <c r="O159" t="str">
        <f t="shared" si="22"/>
        <v/>
      </c>
    </row>
    <row r="160" spans="1:15" x14ac:dyDescent="0.25">
      <c r="A160" s="108"/>
      <c r="B160" s="108"/>
      <c r="C160" s="108"/>
      <c r="D160" s="78" t="s">
        <v>101</v>
      </c>
      <c r="E160" s="82" t="s">
        <v>133</v>
      </c>
      <c r="H160" s="1">
        <f t="shared" si="26"/>
        <v>0</v>
      </c>
      <c r="I160">
        <f>IF(E160="___%",0,IF(E160=0,0,IF(E160=" ",0,1)))</f>
        <v>0</v>
      </c>
      <c r="K160" s="55">
        <f>IF(D160="Ваш вариант", IF(H160=0, 0, "Вы указали % специалистов в графе -ДРУГОЕ-, укажите иностранный язык в строке 160"), IF(I160=0,CONCATENATE("Вы не указали % специалистов, владеющих иностранным языком (",D160,") в строке 160"),0))</f>
        <v>0</v>
      </c>
      <c r="L160">
        <f t="shared" si="23"/>
        <v>158</v>
      </c>
      <c r="M160">
        <f t="shared" si="21"/>
        <v>1</v>
      </c>
      <c r="N160">
        <v>1</v>
      </c>
      <c r="O160" t="str">
        <f t="shared" si="22"/>
        <v/>
      </c>
    </row>
    <row r="161" spans="1:15" ht="31.5" customHeight="1" x14ac:dyDescent="0.25">
      <c r="A161" s="108" t="s">
        <v>292</v>
      </c>
      <c r="B161" s="108"/>
      <c r="C161" s="108"/>
      <c r="D161" s="108"/>
      <c r="E161" s="82" t="s">
        <v>133</v>
      </c>
      <c r="K161" s="55" t="str">
        <f>IF(E161="___%", "Вы не ответили на вопрос о % сотрудников, покинувших компанию - строка 161 вопрос №29", 0)</f>
        <v>Вы не ответили на вопрос о % сотрудников, покинувших компанию - строка 161 вопрос №29</v>
      </c>
      <c r="L161">
        <f t="shared" si="23"/>
        <v>159</v>
      </c>
      <c r="M161">
        <f t="shared" si="21"/>
        <v>0</v>
      </c>
      <c r="N161">
        <v>1</v>
      </c>
      <c r="O161">
        <f t="shared" si="22"/>
        <v>159</v>
      </c>
    </row>
    <row r="162" spans="1:15" ht="30" customHeight="1" x14ac:dyDescent="0.25">
      <c r="A162" s="108" t="s">
        <v>293</v>
      </c>
      <c r="B162" s="108"/>
      <c r="C162" s="108"/>
      <c r="D162" s="108"/>
      <c r="E162" s="82" t="s">
        <v>133</v>
      </c>
      <c r="K162" s="55" t="str">
        <f>IF(E162="___%", "Вы не ответили на вопрос о % выпускников, принятых в компанию - строка 162 вопрос №30", 0)</f>
        <v>Вы не ответили на вопрос о % выпускников, принятых в компанию - строка 162 вопрос №30</v>
      </c>
      <c r="L162">
        <f t="shared" si="23"/>
        <v>160</v>
      </c>
      <c r="M162">
        <f t="shared" si="21"/>
        <v>0</v>
      </c>
      <c r="N162">
        <v>1</v>
      </c>
      <c r="O162">
        <f t="shared" si="22"/>
        <v>160</v>
      </c>
    </row>
    <row r="163" spans="1:15" ht="30" customHeight="1" x14ac:dyDescent="0.25">
      <c r="A163" s="108" t="s">
        <v>290</v>
      </c>
      <c r="B163" s="108"/>
      <c r="C163" s="108"/>
      <c r="D163" s="108"/>
      <c r="E163" s="108"/>
      <c r="L163">
        <f t="shared" si="23"/>
        <v>161</v>
      </c>
      <c r="M163">
        <f t="shared" si="21"/>
        <v>1</v>
      </c>
      <c r="N163">
        <v>1</v>
      </c>
      <c r="O163" t="str">
        <f t="shared" si="22"/>
        <v/>
      </c>
    </row>
    <row r="164" spans="1:15" x14ac:dyDescent="0.25">
      <c r="A164" s="129"/>
      <c r="B164" s="129"/>
      <c r="C164" s="129"/>
      <c r="D164" s="129"/>
      <c r="E164" s="129"/>
      <c r="G164" s="1">
        <f>SUM(H164:H167)</f>
        <v>0</v>
      </c>
      <c r="H164" s="1">
        <f>IF(A164=0,0,1)</f>
        <v>0</v>
      </c>
      <c r="K164" s="55" t="str">
        <f>IF(G164=0, "Вы не предоставили данные о вузах - строка 164-167 вопрос №31", 0)</f>
        <v>Вы не предоставили данные о вузах - строка 164-167 вопрос №31</v>
      </c>
      <c r="L164">
        <f t="shared" si="23"/>
        <v>162</v>
      </c>
      <c r="M164">
        <f t="shared" si="21"/>
        <v>0</v>
      </c>
      <c r="N164">
        <v>1</v>
      </c>
      <c r="O164">
        <f t="shared" si="22"/>
        <v>162</v>
      </c>
    </row>
    <row r="165" spans="1:15" x14ac:dyDescent="0.25">
      <c r="A165" s="129"/>
      <c r="B165" s="129"/>
      <c r="C165" s="129"/>
      <c r="D165" s="129"/>
      <c r="E165" s="129"/>
      <c r="H165" s="1">
        <f t="shared" ref="H165:H167" si="27">IF(A165=0,0,1)</f>
        <v>0</v>
      </c>
      <c r="L165">
        <f t="shared" si="23"/>
        <v>163</v>
      </c>
      <c r="M165">
        <f t="shared" si="21"/>
        <v>1</v>
      </c>
      <c r="N165">
        <v>1</v>
      </c>
      <c r="O165" t="str">
        <f t="shared" si="22"/>
        <v/>
      </c>
    </row>
    <row r="166" spans="1:15" x14ac:dyDescent="0.25">
      <c r="A166" s="129"/>
      <c r="B166" s="129"/>
      <c r="C166" s="129"/>
      <c r="D166" s="129"/>
      <c r="E166" s="129"/>
      <c r="H166" s="1">
        <f t="shared" si="27"/>
        <v>0</v>
      </c>
      <c r="L166">
        <f t="shared" si="23"/>
        <v>164</v>
      </c>
      <c r="M166">
        <f t="shared" si="21"/>
        <v>1</v>
      </c>
      <c r="N166">
        <v>1</v>
      </c>
      <c r="O166" t="str">
        <f t="shared" si="22"/>
        <v/>
      </c>
    </row>
    <row r="167" spans="1:15" x14ac:dyDescent="0.25">
      <c r="A167" s="129"/>
      <c r="B167" s="129"/>
      <c r="C167" s="129"/>
      <c r="D167" s="129"/>
      <c r="E167" s="129"/>
      <c r="H167" s="1">
        <f t="shared" si="27"/>
        <v>0</v>
      </c>
      <c r="L167">
        <f t="shared" si="23"/>
        <v>165</v>
      </c>
      <c r="M167">
        <f t="shared" si="21"/>
        <v>1</v>
      </c>
      <c r="N167">
        <v>1</v>
      </c>
      <c r="O167" t="str">
        <f t="shared" si="22"/>
        <v/>
      </c>
    </row>
    <row r="168" spans="1:15" ht="15" customHeight="1" x14ac:dyDescent="0.25">
      <c r="A168" s="108" t="s">
        <v>351</v>
      </c>
      <c r="B168" s="108"/>
      <c r="C168" s="130" t="s">
        <v>105</v>
      </c>
      <c r="D168" s="130"/>
      <c r="E168" s="68" t="s">
        <v>335</v>
      </c>
      <c r="G168" s="1">
        <f>SUM(H168:H171)</f>
        <v>0</v>
      </c>
      <c r="H168" s="1">
        <f t="shared" ref="H168:H171" si="28">IF(E168="-- выберите --",0,1)</f>
        <v>0</v>
      </c>
      <c r="K168" s="55" t="str">
        <f>IF(G168=0, "Вы не предоставили данные о партнерских программах - строка 168-171 вопрос №32", 0)</f>
        <v>Вы не предоставили данные о партнерских программах - строка 168-171 вопрос №32</v>
      </c>
      <c r="L168">
        <f t="shared" si="23"/>
        <v>166</v>
      </c>
      <c r="M168">
        <f t="shared" si="21"/>
        <v>0</v>
      </c>
      <c r="N168">
        <v>1</v>
      </c>
      <c r="O168">
        <f t="shared" si="22"/>
        <v>166</v>
      </c>
    </row>
    <row r="169" spans="1:15" x14ac:dyDescent="0.25">
      <c r="A169" s="108"/>
      <c r="B169" s="108"/>
      <c r="C169" s="130" t="s">
        <v>106</v>
      </c>
      <c r="D169" s="130"/>
      <c r="E169" s="68" t="s">
        <v>335</v>
      </c>
      <c r="H169" s="1">
        <f t="shared" si="28"/>
        <v>0</v>
      </c>
      <c r="L169">
        <f t="shared" si="23"/>
        <v>167</v>
      </c>
      <c r="M169">
        <f t="shared" si="21"/>
        <v>1</v>
      </c>
      <c r="N169">
        <v>1</v>
      </c>
      <c r="O169" t="str">
        <f t="shared" si="22"/>
        <v/>
      </c>
    </row>
    <row r="170" spans="1:15" x14ac:dyDescent="0.25">
      <c r="A170" s="108"/>
      <c r="B170" s="108"/>
      <c r="C170" s="130" t="s">
        <v>107</v>
      </c>
      <c r="D170" s="130"/>
      <c r="E170" s="68" t="s">
        <v>335</v>
      </c>
      <c r="H170" s="1">
        <f t="shared" si="28"/>
        <v>0</v>
      </c>
      <c r="L170">
        <f t="shared" si="23"/>
        <v>168</v>
      </c>
      <c r="M170">
        <f t="shared" si="21"/>
        <v>1</v>
      </c>
      <c r="N170">
        <v>1</v>
      </c>
      <c r="O170" t="str">
        <f t="shared" si="22"/>
        <v/>
      </c>
    </row>
    <row r="171" spans="1:15" x14ac:dyDescent="0.25">
      <c r="A171" s="108"/>
      <c r="B171" s="108"/>
      <c r="C171" s="70" t="s">
        <v>336</v>
      </c>
      <c r="D171" s="83"/>
      <c r="E171" s="68" t="s">
        <v>335</v>
      </c>
      <c r="H171" s="1">
        <f t="shared" si="28"/>
        <v>0</v>
      </c>
      <c r="K171" s="55">
        <f>IF(D171=0, IF(H171=0, 0, "Вы указали -ДА- в графе -ДРУГОЕ-, укажите партнерскую программу в строке 171"), 0)</f>
        <v>0</v>
      </c>
      <c r="L171">
        <f t="shared" si="23"/>
        <v>169</v>
      </c>
      <c r="M171">
        <f t="shared" si="21"/>
        <v>1</v>
      </c>
      <c r="N171">
        <v>1</v>
      </c>
      <c r="O171" t="str">
        <f t="shared" si="22"/>
        <v/>
      </c>
    </row>
    <row r="172" spans="1:15" ht="15" customHeight="1" x14ac:dyDescent="0.25">
      <c r="A172" s="108" t="s">
        <v>108</v>
      </c>
      <c r="B172" s="108"/>
      <c r="C172" s="108"/>
      <c r="D172" s="108"/>
      <c r="E172" s="108"/>
      <c r="L172">
        <f t="shared" si="23"/>
        <v>170</v>
      </c>
      <c r="M172">
        <f t="shared" si="21"/>
        <v>1</v>
      </c>
      <c r="N172">
        <v>1</v>
      </c>
      <c r="O172" t="str">
        <f t="shared" si="22"/>
        <v/>
      </c>
    </row>
    <row r="173" spans="1:15" x14ac:dyDescent="0.25">
      <c r="A173" s="129"/>
      <c r="B173" s="129"/>
      <c r="C173" s="129"/>
      <c r="D173" s="129"/>
      <c r="E173" s="129"/>
      <c r="G173" s="1">
        <f>SUM(H173:H176)</f>
        <v>0</v>
      </c>
      <c r="H173" s="1">
        <f>IF(A173=0,0,1)</f>
        <v>0</v>
      </c>
      <c r="K173" s="55" t="str">
        <f>IF(G173=0, "Вы не предоставили данные о вузах - строка 173-175 вопрос №33", 0)</f>
        <v>Вы не предоставили данные о вузах - строка 173-175 вопрос №33</v>
      </c>
      <c r="L173">
        <f t="shared" si="23"/>
        <v>171</v>
      </c>
      <c r="M173">
        <f t="shared" si="21"/>
        <v>0</v>
      </c>
      <c r="N173">
        <v>1</v>
      </c>
      <c r="O173">
        <f t="shared" si="22"/>
        <v>171</v>
      </c>
    </row>
    <row r="174" spans="1:15" x14ac:dyDescent="0.25">
      <c r="A174" s="129"/>
      <c r="B174" s="129"/>
      <c r="C174" s="129"/>
      <c r="D174" s="129"/>
      <c r="E174" s="129"/>
      <c r="H174" s="1">
        <f t="shared" ref="H174" si="29">IF(A174=0,0,1)</f>
        <v>0</v>
      </c>
      <c r="L174">
        <f t="shared" si="23"/>
        <v>172</v>
      </c>
      <c r="M174">
        <f t="shared" si="21"/>
        <v>1</v>
      </c>
      <c r="N174">
        <v>1</v>
      </c>
      <c r="O174" t="str">
        <f t="shared" si="22"/>
        <v/>
      </c>
    </row>
    <row r="175" spans="1:15" x14ac:dyDescent="0.25">
      <c r="A175" s="159"/>
      <c r="B175" s="160"/>
      <c r="C175" s="160"/>
      <c r="D175" s="160"/>
      <c r="E175" s="161"/>
      <c r="H175" s="1">
        <f>IF(A175=0,0,1)</f>
        <v>0</v>
      </c>
      <c r="L175">
        <f t="shared" si="23"/>
        <v>173</v>
      </c>
      <c r="M175">
        <f t="shared" si="21"/>
        <v>1</v>
      </c>
      <c r="N175">
        <v>1</v>
      </c>
      <c r="O175" t="str">
        <f t="shared" si="22"/>
        <v/>
      </c>
    </row>
    <row r="176" spans="1:15" ht="15" customHeight="1" x14ac:dyDescent="0.25">
      <c r="A176" s="108" t="s">
        <v>352</v>
      </c>
      <c r="B176" s="108"/>
      <c r="C176" s="128" t="s">
        <v>109</v>
      </c>
      <c r="D176" s="128"/>
      <c r="E176" s="68" t="s">
        <v>335</v>
      </c>
      <c r="G176" s="1">
        <f>SUM(H176:H186)</f>
        <v>0</v>
      </c>
      <c r="H176" s="1">
        <f t="shared" ref="H176:H192" si="30">IF(E176="-- выберите --",0,1)</f>
        <v>0</v>
      </c>
      <c r="K176" s="55" t="str">
        <f>IF(G176=0, "Вы не предоставили данные о принятых в 2015 году специалистах - строка 176-186 вопрос №34", 0)</f>
        <v>Вы не предоставили данные о принятых в 2015 году специалистах - строка 176-186 вопрос №34</v>
      </c>
      <c r="L176">
        <f t="shared" si="23"/>
        <v>174</v>
      </c>
      <c r="M176">
        <f t="shared" si="21"/>
        <v>0</v>
      </c>
      <c r="N176">
        <v>1</v>
      </c>
      <c r="O176">
        <f t="shared" si="22"/>
        <v>174</v>
      </c>
    </row>
    <row r="177" spans="1:15" x14ac:dyDescent="0.25">
      <c r="A177" s="108"/>
      <c r="B177" s="108"/>
      <c r="C177" s="128" t="s">
        <v>117</v>
      </c>
      <c r="D177" s="128"/>
      <c r="E177" s="68" t="s">
        <v>335</v>
      </c>
      <c r="H177" s="1">
        <f t="shared" si="30"/>
        <v>0</v>
      </c>
      <c r="L177">
        <f t="shared" si="23"/>
        <v>175</v>
      </c>
      <c r="M177">
        <f t="shared" si="21"/>
        <v>1</v>
      </c>
      <c r="N177">
        <v>1</v>
      </c>
      <c r="O177" t="str">
        <f t="shared" si="22"/>
        <v/>
      </c>
    </row>
    <row r="178" spans="1:15" x14ac:dyDescent="0.25">
      <c r="A178" s="108"/>
      <c r="B178" s="108"/>
      <c r="C178" s="128" t="s">
        <v>110</v>
      </c>
      <c r="D178" s="128"/>
      <c r="E178" s="68" t="s">
        <v>335</v>
      </c>
      <c r="H178" s="1">
        <f t="shared" si="30"/>
        <v>0</v>
      </c>
      <c r="L178">
        <f t="shared" si="23"/>
        <v>176</v>
      </c>
      <c r="M178">
        <f t="shared" si="21"/>
        <v>1</v>
      </c>
      <c r="N178">
        <v>1</v>
      </c>
      <c r="O178" t="str">
        <f t="shared" si="22"/>
        <v/>
      </c>
    </row>
    <row r="179" spans="1:15" x14ac:dyDescent="0.25">
      <c r="A179" s="108"/>
      <c r="B179" s="108"/>
      <c r="C179" s="128" t="s">
        <v>118</v>
      </c>
      <c r="D179" s="128"/>
      <c r="E179" s="68" t="s">
        <v>335</v>
      </c>
      <c r="H179" s="1">
        <f t="shared" si="30"/>
        <v>0</v>
      </c>
      <c r="L179">
        <f t="shared" si="23"/>
        <v>177</v>
      </c>
      <c r="M179">
        <f t="shared" si="21"/>
        <v>1</v>
      </c>
      <c r="N179">
        <v>1</v>
      </c>
      <c r="O179" t="str">
        <f t="shared" si="22"/>
        <v/>
      </c>
    </row>
    <row r="180" spans="1:15" x14ac:dyDescent="0.25">
      <c r="A180" s="108"/>
      <c r="B180" s="108"/>
      <c r="C180" s="128" t="s">
        <v>111</v>
      </c>
      <c r="D180" s="128"/>
      <c r="E180" s="68" t="s">
        <v>335</v>
      </c>
      <c r="H180" s="1">
        <f t="shared" si="30"/>
        <v>0</v>
      </c>
      <c r="L180">
        <f t="shared" si="23"/>
        <v>178</v>
      </c>
      <c r="M180">
        <f t="shared" si="21"/>
        <v>1</v>
      </c>
      <c r="N180">
        <v>1</v>
      </c>
      <c r="O180" t="str">
        <f t="shared" si="22"/>
        <v/>
      </c>
    </row>
    <row r="181" spans="1:15" x14ac:dyDescent="0.25">
      <c r="A181" s="108"/>
      <c r="B181" s="108"/>
      <c r="C181" s="128" t="s">
        <v>112</v>
      </c>
      <c r="D181" s="128"/>
      <c r="E181" s="68" t="s">
        <v>335</v>
      </c>
      <c r="H181" s="1">
        <f t="shared" si="30"/>
        <v>0</v>
      </c>
      <c r="L181">
        <f t="shared" si="23"/>
        <v>179</v>
      </c>
      <c r="M181">
        <f t="shared" si="21"/>
        <v>1</v>
      </c>
      <c r="N181">
        <v>1</v>
      </c>
      <c r="O181" t="str">
        <f t="shared" si="22"/>
        <v/>
      </c>
    </row>
    <row r="182" spans="1:15" x14ac:dyDescent="0.25">
      <c r="A182" s="108"/>
      <c r="B182" s="108"/>
      <c r="C182" s="128" t="s">
        <v>113</v>
      </c>
      <c r="D182" s="128"/>
      <c r="E182" s="68" t="s">
        <v>335</v>
      </c>
      <c r="H182" s="1">
        <f t="shared" si="30"/>
        <v>0</v>
      </c>
      <c r="L182">
        <f t="shared" si="23"/>
        <v>180</v>
      </c>
      <c r="M182">
        <f t="shared" si="21"/>
        <v>1</v>
      </c>
      <c r="N182">
        <v>1</v>
      </c>
      <c r="O182" t="str">
        <f t="shared" si="22"/>
        <v/>
      </c>
    </row>
    <row r="183" spans="1:15" x14ac:dyDescent="0.25">
      <c r="A183" s="108"/>
      <c r="B183" s="108"/>
      <c r="C183" s="128" t="s">
        <v>114</v>
      </c>
      <c r="D183" s="128"/>
      <c r="E183" s="68" t="s">
        <v>335</v>
      </c>
      <c r="H183" s="1">
        <f t="shared" si="30"/>
        <v>0</v>
      </c>
      <c r="L183">
        <f t="shared" si="23"/>
        <v>181</v>
      </c>
      <c r="M183">
        <f t="shared" si="21"/>
        <v>1</v>
      </c>
      <c r="N183">
        <v>1</v>
      </c>
      <c r="O183" t="str">
        <f t="shared" si="22"/>
        <v/>
      </c>
    </row>
    <row r="184" spans="1:15" x14ac:dyDescent="0.25">
      <c r="A184" s="108"/>
      <c r="B184" s="108"/>
      <c r="C184" s="128" t="s">
        <v>115</v>
      </c>
      <c r="D184" s="128"/>
      <c r="E184" s="68" t="s">
        <v>335</v>
      </c>
      <c r="H184" s="1">
        <f t="shared" si="30"/>
        <v>0</v>
      </c>
      <c r="L184">
        <f t="shared" si="23"/>
        <v>182</v>
      </c>
      <c r="M184">
        <f t="shared" si="21"/>
        <v>1</v>
      </c>
      <c r="N184">
        <v>1</v>
      </c>
      <c r="O184" t="str">
        <f t="shared" si="22"/>
        <v/>
      </c>
    </row>
    <row r="185" spans="1:15" x14ac:dyDescent="0.25">
      <c r="A185" s="108"/>
      <c r="B185" s="108"/>
      <c r="C185" s="128" t="s">
        <v>116</v>
      </c>
      <c r="D185" s="128"/>
      <c r="E185" s="68" t="s">
        <v>335</v>
      </c>
      <c r="H185" s="1">
        <f t="shared" si="30"/>
        <v>0</v>
      </c>
      <c r="L185">
        <f t="shared" si="23"/>
        <v>183</v>
      </c>
      <c r="M185">
        <f t="shared" si="21"/>
        <v>1</v>
      </c>
      <c r="N185">
        <v>1</v>
      </c>
      <c r="O185" t="str">
        <f t="shared" si="22"/>
        <v/>
      </c>
    </row>
    <row r="186" spans="1:15" x14ac:dyDescent="0.25">
      <c r="A186" s="108"/>
      <c r="B186" s="108"/>
      <c r="C186" s="70" t="s">
        <v>336</v>
      </c>
      <c r="D186" s="81"/>
      <c r="E186" s="68" t="s">
        <v>335</v>
      </c>
      <c r="H186" s="1">
        <f t="shared" si="30"/>
        <v>0</v>
      </c>
      <c r="K186" s="55">
        <f>IF(D186=0, IF(H186=0, 0, "Вы указали -ДА- в графе -ДРУГОЕ-, укажите должность специалиста в строке 186"), 0)</f>
        <v>0</v>
      </c>
      <c r="L186">
        <f t="shared" si="23"/>
        <v>184</v>
      </c>
      <c r="M186">
        <f t="shared" si="21"/>
        <v>1</v>
      </c>
      <c r="N186">
        <v>1</v>
      </c>
      <c r="O186" t="str">
        <f t="shared" si="22"/>
        <v/>
      </c>
    </row>
    <row r="187" spans="1:15" x14ac:dyDescent="0.25">
      <c r="A187" s="110" t="s">
        <v>119</v>
      </c>
      <c r="B187" s="110"/>
      <c r="C187" s="110"/>
      <c r="D187" s="110"/>
      <c r="E187" s="110"/>
      <c r="L187">
        <f t="shared" si="23"/>
        <v>185</v>
      </c>
      <c r="M187">
        <f t="shared" si="21"/>
        <v>1</v>
      </c>
      <c r="N187">
        <v>1</v>
      </c>
      <c r="O187" t="str">
        <f t="shared" si="22"/>
        <v/>
      </c>
    </row>
    <row r="188" spans="1:15" ht="15" customHeight="1" x14ac:dyDescent="0.25">
      <c r="A188" s="155" t="s">
        <v>356</v>
      </c>
      <c r="B188" s="156"/>
      <c r="C188" s="130" t="s">
        <v>120</v>
      </c>
      <c r="D188" s="130"/>
      <c r="E188" s="68" t="s">
        <v>335</v>
      </c>
      <c r="G188" s="1">
        <f>SUM(H188:H192)</f>
        <v>0</v>
      </c>
      <c r="H188" s="1">
        <f t="shared" si="30"/>
        <v>0</v>
      </c>
      <c r="K188" s="55" t="str">
        <f>IF(G188=0, "Вы не предоставили данные о системе управления качеством - строка 188-192 вопрос №35", 0)</f>
        <v>Вы не предоставили данные о системе управления качеством - строка 188-192 вопрос №35</v>
      </c>
      <c r="L188">
        <f t="shared" si="23"/>
        <v>186</v>
      </c>
      <c r="M188">
        <f t="shared" si="21"/>
        <v>0</v>
      </c>
      <c r="N188">
        <v>1</v>
      </c>
      <c r="O188">
        <f t="shared" si="22"/>
        <v>186</v>
      </c>
    </row>
    <row r="189" spans="1:15" ht="15" customHeight="1" x14ac:dyDescent="0.25">
      <c r="A189" s="157"/>
      <c r="B189" s="158"/>
      <c r="C189" s="130" t="s">
        <v>121</v>
      </c>
      <c r="D189" s="130"/>
      <c r="E189" s="68" t="s">
        <v>335</v>
      </c>
      <c r="H189" s="1">
        <f t="shared" si="30"/>
        <v>0</v>
      </c>
      <c r="L189">
        <f t="shared" si="23"/>
        <v>187</v>
      </c>
      <c r="M189">
        <f t="shared" si="21"/>
        <v>1</v>
      </c>
      <c r="N189">
        <v>1</v>
      </c>
      <c r="O189" t="str">
        <f t="shared" si="22"/>
        <v/>
      </c>
    </row>
    <row r="190" spans="1:15" x14ac:dyDescent="0.25">
      <c r="A190" s="157"/>
      <c r="B190" s="158"/>
      <c r="C190" s="130" t="s">
        <v>338</v>
      </c>
      <c r="D190" s="130"/>
      <c r="E190" s="68" t="s">
        <v>335</v>
      </c>
      <c r="H190" s="1">
        <f t="shared" si="30"/>
        <v>0</v>
      </c>
      <c r="L190">
        <f t="shared" si="23"/>
        <v>188</v>
      </c>
      <c r="M190">
        <f t="shared" si="21"/>
        <v>1</v>
      </c>
      <c r="N190">
        <v>1</v>
      </c>
      <c r="O190" t="str">
        <f t="shared" si="22"/>
        <v/>
      </c>
    </row>
    <row r="191" spans="1:15" x14ac:dyDescent="0.25">
      <c r="A191" s="157"/>
      <c r="B191" s="158"/>
      <c r="C191" s="130" t="s">
        <v>322</v>
      </c>
      <c r="D191" s="130"/>
      <c r="E191" s="68" t="s">
        <v>335</v>
      </c>
      <c r="H191" s="1">
        <f t="shared" si="30"/>
        <v>0</v>
      </c>
    </row>
    <row r="192" spans="1:15" ht="15" customHeight="1" x14ac:dyDescent="0.25">
      <c r="A192" s="157"/>
      <c r="B192" s="158"/>
      <c r="C192" s="70" t="s">
        <v>336</v>
      </c>
      <c r="D192" s="81"/>
      <c r="E192" s="68" t="s">
        <v>335</v>
      </c>
      <c r="H192" s="1">
        <f t="shared" si="30"/>
        <v>0</v>
      </c>
      <c r="K192" s="55">
        <f>IF(D192=0, IF(H192=0, 0, "Вы указали -ДА- в графе -ДРУГОЕ-, укажите, как решаете проблему сертификации, если ее требуют клиенты в строке 192"), 0)</f>
        <v>0</v>
      </c>
      <c r="L192">
        <f>L190+1</f>
        <v>189</v>
      </c>
      <c r="M192">
        <f t="shared" si="21"/>
        <v>1</v>
      </c>
      <c r="N192">
        <v>1</v>
      </c>
      <c r="O192" t="str">
        <f t="shared" si="22"/>
        <v/>
      </c>
    </row>
    <row r="193" spans="1:15" ht="15" customHeight="1" x14ac:dyDescent="0.25">
      <c r="A193" s="104" t="s">
        <v>122</v>
      </c>
      <c r="B193" s="105"/>
      <c r="C193" s="105"/>
      <c r="D193" s="106"/>
      <c r="E193" s="62" t="s">
        <v>335</v>
      </c>
      <c r="K193" s="55" t="str">
        <f>IF(E193="-- выберите --", "Вы не указали, намерены ли пройти сертификацию - строка 193 вопрос №36", 0)</f>
        <v>Вы не указали, намерены ли пройти сертификацию - строка 193 вопрос №36</v>
      </c>
      <c r="L193">
        <f t="shared" si="23"/>
        <v>190</v>
      </c>
      <c r="M193">
        <f t="shared" si="21"/>
        <v>0</v>
      </c>
      <c r="N193">
        <v>1</v>
      </c>
      <c r="O193">
        <f t="shared" si="22"/>
        <v>191</v>
      </c>
    </row>
    <row r="194" spans="1:15" x14ac:dyDescent="0.25">
      <c r="A194" s="110" t="s">
        <v>123</v>
      </c>
      <c r="B194" s="110"/>
      <c r="C194" s="110"/>
      <c r="D194" s="110"/>
      <c r="E194" s="110"/>
      <c r="L194">
        <f t="shared" si="23"/>
        <v>191</v>
      </c>
      <c r="M194">
        <f t="shared" si="21"/>
        <v>1</v>
      </c>
      <c r="N194">
        <v>1</v>
      </c>
      <c r="O194" t="str">
        <f t="shared" si="22"/>
        <v/>
      </c>
    </row>
    <row r="195" spans="1:15" ht="60" customHeight="1" x14ac:dyDescent="0.25">
      <c r="A195" s="108" t="s">
        <v>129</v>
      </c>
      <c r="B195" s="108"/>
      <c r="C195" s="108"/>
      <c r="D195" s="108"/>
      <c r="E195" s="11" t="s">
        <v>335</v>
      </c>
      <c r="K195" s="55" t="str">
        <f>IF(E195="-- выберите --", "Вы не указали диапазон годового оборота - строка 195 вопрос №37", 0)</f>
        <v>Вы не указали диапазон годового оборота - строка 195 вопрос №37</v>
      </c>
      <c r="L195">
        <f t="shared" si="23"/>
        <v>192</v>
      </c>
      <c r="M195">
        <f t="shared" si="21"/>
        <v>0</v>
      </c>
      <c r="N195">
        <v>1</v>
      </c>
      <c r="O195">
        <f t="shared" si="22"/>
        <v>193</v>
      </c>
    </row>
    <row r="196" spans="1:15" ht="33" customHeight="1" x14ac:dyDescent="0.25">
      <c r="A196" s="108" t="s">
        <v>341</v>
      </c>
      <c r="B196" s="108"/>
      <c r="C196" s="108"/>
      <c r="D196" s="108"/>
      <c r="E196" s="82" t="s">
        <v>332</v>
      </c>
      <c r="L196">
        <f t="shared" si="23"/>
        <v>193</v>
      </c>
      <c r="M196">
        <f t="shared" ref="M196:M259" si="31">IF(K196=0,1,0)</f>
        <v>1</v>
      </c>
      <c r="N196">
        <v>1</v>
      </c>
      <c r="O196" t="str">
        <f t="shared" ref="O196:O259" si="32">IF(-M196+N196&lt;=0,"",ROW(K196)-ROW($K$2))</f>
        <v/>
      </c>
    </row>
    <row r="197" spans="1:15" ht="32.25" customHeight="1" x14ac:dyDescent="0.25">
      <c r="A197" s="108" t="s">
        <v>135</v>
      </c>
      <c r="B197" s="108"/>
      <c r="C197" s="108"/>
      <c r="D197" s="91" t="s">
        <v>335</v>
      </c>
      <c r="E197" s="82" t="s">
        <v>133</v>
      </c>
      <c r="G197" s="1">
        <f>IF(D197="увеличение",1, IF(D197="уменьшение",1,0))</f>
        <v>0</v>
      </c>
      <c r="H197" s="1">
        <f>IF(D197="-- выберите --",0,IF(G197=1,1,2))</f>
        <v>0</v>
      </c>
      <c r="I197">
        <f>IF(E197="___%",0,IF(E197=0,0,IF(E197=" ",0,1)))</f>
        <v>0</v>
      </c>
      <c r="K197" s="55" t="str">
        <f>IF(H197=0,"Вы не указали тенденцию изменения оборота в 2015 году - строка 197 вопрос №39",IF(H197=1,IF(I197=0,"Вы не указали % измененияоборота в 2015 году - строка 197 вопрос №39",0),0))</f>
        <v>Вы не указали тенденцию изменения оборота в 2015 году - строка 197 вопрос №39</v>
      </c>
      <c r="L197">
        <f t="shared" ref="L197:L260" si="33">L196+1</f>
        <v>194</v>
      </c>
      <c r="M197">
        <f t="shared" si="31"/>
        <v>0</v>
      </c>
      <c r="N197">
        <v>1</v>
      </c>
      <c r="O197">
        <f t="shared" si="32"/>
        <v>195</v>
      </c>
    </row>
    <row r="198" spans="1:15" ht="31.5" customHeight="1" x14ac:dyDescent="0.25">
      <c r="A198" s="108" t="s">
        <v>136</v>
      </c>
      <c r="B198" s="108"/>
      <c r="C198" s="108"/>
      <c r="D198" s="11" t="s">
        <v>335</v>
      </c>
      <c r="E198" s="82" t="s">
        <v>133</v>
      </c>
      <c r="G198" s="1">
        <f>IF(D198="увеличение",1, IF(D198="уменьшение",1,0))</f>
        <v>0</v>
      </c>
      <c r="H198" s="1">
        <f>IF(D198="-- выберите --",0,IF(G198=1,1,2))</f>
        <v>0</v>
      </c>
      <c r="I198">
        <f>IF(E198="___%",0,IF(E198=0,0,IF(E198=" ",0,1)))</f>
        <v>0</v>
      </c>
      <c r="K198" s="55" t="str">
        <f>IF(H198=0,"Вы не указали тенденцию изменения оборота в 2016 году - строка 198 вопрос №40",IF(H198=1,IF(I198=0,"Вы не указали % измененияоборота в 2016 году - строка 198 вопрос №40",0),0))</f>
        <v>Вы не указали тенденцию изменения оборота в 2016 году - строка 198 вопрос №40</v>
      </c>
      <c r="L198">
        <f t="shared" si="33"/>
        <v>195</v>
      </c>
      <c r="M198">
        <f t="shared" si="31"/>
        <v>0</v>
      </c>
      <c r="N198">
        <v>1</v>
      </c>
      <c r="O198">
        <f t="shared" si="32"/>
        <v>196</v>
      </c>
    </row>
    <row r="199" spans="1:15" ht="15" customHeight="1" x14ac:dyDescent="0.25">
      <c r="A199" s="108" t="s">
        <v>357</v>
      </c>
      <c r="B199" s="108"/>
      <c r="C199" s="108"/>
      <c r="D199" s="5" t="s">
        <v>33</v>
      </c>
      <c r="E199" s="11" t="s">
        <v>335</v>
      </c>
      <c r="G199" s="1">
        <f>SUM(H199:H201)</f>
        <v>0</v>
      </c>
      <c r="H199" s="1">
        <f>IF(E199="-- выберите --",0,1)</f>
        <v>0</v>
      </c>
      <c r="K199" s="55" t="str">
        <f>IF(G199=0, "Вы не предоставили данные о привлечении инвестиций - строка 199-201 вопрос №41", IF(G199=3, 0, "Проверьте данные о привлечении инвестиций по всем трем периодам - строка 199-201 вопрос №41"))</f>
        <v>Вы не предоставили данные о привлечении инвестиций - строка 199-201 вопрос №41</v>
      </c>
      <c r="L199">
        <f t="shared" si="33"/>
        <v>196</v>
      </c>
      <c r="M199">
        <f t="shared" si="31"/>
        <v>0</v>
      </c>
      <c r="N199">
        <v>1</v>
      </c>
      <c r="O199">
        <f t="shared" si="32"/>
        <v>197</v>
      </c>
    </row>
    <row r="200" spans="1:15" x14ac:dyDescent="0.25">
      <c r="A200" s="108"/>
      <c r="B200" s="108"/>
      <c r="C200" s="108"/>
      <c r="D200" s="5" t="s">
        <v>34</v>
      </c>
      <c r="E200" s="11" t="s">
        <v>335</v>
      </c>
      <c r="H200" s="1">
        <f t="shared" ref="H200:H201" si="34">IF(E200="-- выберите --",0,1)</f>
        <v>0</v>
      </c>
      <c r="L200">
        <f t="shared" si="33"/>
        <v>197</v>
      </c>
      <c r="M200">
        <f t="shared" si="31"/>
        <v>1</v>
      </c>
      <c r="N200">
        <v>1</v>
      </c>
      <c r="O200" t="str">
        <f t="shared" si="32"/>
        <v/>
      </c>
    </row>
    <row r="201" spans="1:15" x14ac:dyDescent="0.25">
      <c r="A201" s="108"/>
      <c r="B201" s="108"/>
      <c r="C201" s="108"/>
      <c r="D201" s="6" t="s">
        <v>35</v>
      </c>
      <c r="E201" s="11" t="s">
        <v>335</v>
      </c>
      <c r="H201" s="1">
        <f t="shared" si="34"/>
        <v>0</v>
      </c>
      <c r="L201">
        <f t="shared" si="33"/>
        <v>198</v>
      </c>
      <c r="M201">
        <f t="shared" si="31"/>
        <v>1</v>
      </c>
      <c r="N201">
        <v>1</v>
      </c>
      <c r="O201" t="str">
        <f t="shared" si="32"/>
        <v/>
      </c>
    </row>
    <row r="202" spans="1:15" x14ac:dyDescent="0.25">
      <c r="A202" s="110" t="s">
        <v>137</v>
      </c>
      <c r="B202" s="110"/>
      <c r="C202" s="110"/>
      <c r="D202" s="110"/>
      <c r="E202" s="110"/>
      <c r="L202">
        <f t="shared" si="33"/>
        <v>199</v>
      </c>
      <c r="M202">
        <f t="shared" si="31"/>
        <v>1</v>
      </c>
      <c r="N202">
        <v>1</v>
      </c>
      <c r="O202" t="str">
        <f t="shared" si="32"/>
        <v/>
      </c>
    </row>
    <row r="203" spans="1:15" ht="31.5" customHeight="1" x14ac:dyDescent="0.25">
      <c r="A203" s="108" t="s">
        <v>138</v>
      </c>
      <c r="B203" s="108"/>
      <c r="C203" s="108"/>
      <c r="D203" s="108"/>
      <c r="E203" s="82" t="s">
        <v>133</v>
      </c>
      <c r="K203" s="55" t="str">
        <f>IF(E203="___%", "Вы не указали % долю экспорта в общей выручке- строка 203 вопрос №42", 0)</f>
        <v>Вы не указали % долю экспорта в общей выручке- строка 203 вопрос №42</v>
      </c>
      <c r="L203">
        <f t="shared" si="33"/>
        <v>200</v>
      </c>
      <c r="M203">
        <f t="shared" si="31"/>
        <v>0</v>
      </c>
      <c r="N203">
        <v>1</v>
      </c>
      <c r="O203">
        <f t="shared" si="32"/>
        <v>201</v>
      </c>
    </row>
    <row r="204" spans="1:15" ht="34.5" customHeight="1" x14ac:dyDescent="0.25">
      <c r="A204" s="108" t="s">
        <v>139</v>
      </c>
      <c r="B204" s="108"/>
      <c r="C204" s="108"/>
      <c r="D204" s="67" t="s">
        <v>335</v>
      </c>
      <c r="E204" s="82" t="s">
        <v>133</v>
      </c>
      <c r="G204" s="1">
        <f>IF(D204="увеличение",1, IF(D204="уменьшение",1,0))</f>
        <v>0</v>
      </c>
      <c r="H204" s="1">
        <f>IF(D204="-- выберите --",0,IF(G204=1,1,2))</f>
        <v>0</v>
      </c>
      <c r="I204">
        <f>IF(E204="___%",0,IF(E204=0,0,IF(E204=" ",0,1)))</f>
        <v>0</v>
      </c>
      <c r="K204" s="55" t="str">
        <f>IF(H204=0,"Вы не указали тенденцию изменения объема экспорта в 2015 году - строка 204 вопрос №43",IF(H204=1,IF(I204=0,"Вы не указали % изменения объема экспорта в 2015 году - строка 204 вопрос №43",0),0))</f>
        <v>Вы не указали тенденцию изменения объема экспорта в 2015 году - строка 204 вопрос №43</v>
      </c>
      <c r="L204">
        <f t="shared" si="33"/>
        <v>201</v>
      </c>
      <c r="M204">
        <f t="shared" si="31"/>
        <v>0</v>
      </c>
      <c r="N204">
        <v>1</v>
      </c>
      <c r="O204">
        <f t="shared" si="32"/>
        <v>202</v>
      </c>
    </row>
    <row r="205" spans="1:15" ht="31.5" customHeight="1" x14ac:dyDescent="0.25">
      <c r="A205" s="108" t="s">
        <v>318</v>
      </c>
      <c r="B205" s="108"/>
      <c r="C205" s="108"/>
      <c r="D205" s="67" t="s">
        <v>335</v>
      </c>
      <c r="E205" s="82" t="s">
        <v>133</v>
      </c>
      <c r="G205" s="1">
        <f>IF(D205="увеличение",1, IF(D205="уменьшение",1,0))</f>
        <v>0</v>
      </c>
      <c r="H205" s="1">
        <f>IF(D205="-- выберите --",0,IF(G205=1,1,2))</f>
        <v>0</v>
      </c>
      <c r="I205">
        <f>IF(E205="___%",0,IF(E205=0,0,IF(E205=" ",0,1)))</f>
        <v>0</v>
      </c>
      <c r="K205" s="55" t="str">
        <f>IF(H205=0,"Вы не указали тенденцию изменения объема экспорта в 2016 году - строка 205 вопрос №44",IF(H205=1,IF(I205=0,"Вы не указали % изменения объема экспорта в 2016 году - строка 205 вопрос №44",0),0))</f>
        <v>Вы не указали тенденцию изменения объема экспорта в 2016 году - строка 205 вопрос №44</v>
      </c>
      <c r="L205">
        <f t="shared" si="33"/>
        <v>202</v>
      </c>
      <c r="M205">
        <f t="shared" si="31"/>
        <v>0</v>
      </c>
      <c r="N205">
        <v>1</v>
      </c>
      <c r="O205">
        <f t="shared" si="32"/>
        <v>203</v>
      </c>
    </row>
    <row r="206" spans="1:15" ht="15" customHeight="1" x14ac:dyDescent="0.25">
      <c r="A206" s="112" t="s">
        <v>146</v>
      </c>
      <c r="B206" s="107" t="s">
        <v>140</v>
      </c>
      <c r="C206" s="107"/>
      <c r="D206" s="107"/>
      <c r="E206" s="82" t="s">
        <v>133</v>
      </c>
      <c r="G206" s="1">
        <f>IF(E206="___%",0,IF(E206&lt;1,1,2))</f>
        <v>0</v>
      </c>
      <c r="H206" t="str">
        <f>IF(G206=1,E206*100,E206)</f>
        <v>___%</v>
      </c>
      <c r="L206">
        <f t="shared" si="33"/>
        <v>203</v>
      </c>
      <c r="M206">
        <f t="shared" si="31"/>
        <v>1</v>
      </c>
      <c r="N206">
        <v>1</v>
      </c>
      <c r="O206" t="str">
        <f t="shared" si="32"/>
        <v/>
      </c>
    </row>
    <row r="207" spans="1:15" ht="15" customHeight="1" x14ac:dyDescent="0.25">
      <c r="A207" s="112"/>
      <c r="B207" s="107" t="s">
        <v>141</v>
      </c>
      <c r="C207" s="107"/>
      <c r="D207" s="107"/>
      <c r="E207" s="82" t="s">
        <v>133</v>
      </c>
      <c r="F207"/>
      <c r="G207" s="1">
        <f>IF(E207="___%",0,IF(E207&lt;1,1,2))</f>
        <v>0</v>
      </c>
      <c r="H207" t="str">
        <f>IF(G207=1,E207*100,E207)</f>
        <v>___%</v>
      </c>
      <c r="L207">
        <f t="shared" si="33"/>
        <v>204</v>
      </c>
      <c r="M207">
        <f t="shared" si="31"/>
        <v>1</v>
      </c>
      <c r="N207">
        <v>1</v>
      </c>
      <c r="O207" t="str">
        <f t="shared" si="32"/>
        <v/>
      </c>
    </row>
    <row r="208" spans="1:15" ht="15" customHeight="1" x14ac:dyDescent="0.25">
      <c r="A208" s="112"/>
      <c r="B208" s="107" t="s">
        <v>142</v>
      </c>
      <c r="C208" s="107"/>
      <c r="D208" s="107"/>
      <c r="E208" s="82" t="s">
        <v>133</v>
      </c>
      <c r="F208"/>
      <c r="G208" s="1">
        <f>IF(E208="___%",0,IF(E208&lt;1,1,2))</f>
        <v>0</v>
      </c>
      <c r="H208" t="str">
        <f>IF(G208=1,E208*100,E208)</f>
        <v>___%</v>
      </c>
      <c r="L208">
        <f t="shared" si="33"/>
        <v>205</v>
      </c>
      <c r="M208">
        <f t="shared" si="31"/>
        <v>1</v>
      </c>
      <c r="N208">
        <v>1</v>
      </c>
      <c r="O208" t="str">
        <f t="shared" si="32"/>
        <v/>
      </c>
    </row>
    <row r="209" spans="1:15" ht="15" customHeight="1" x14ac:dyDescent="0.25">
      <c r="A209" s="112"/>
      <c r="B209" s="107" t="s">
        <v>143</v>
      </c>
      <c r="C209" s="107"/>
      <c r="D209" s="107"/>
      <c r="E209" s="82" t="s">
        <v>133</v>
      </c>
      <c r="F209"/>
      <c r="G209" s="1">
        <f>IF(E209="___%",0,IF(E209&lt;1,1,2))</f>
        <v>0</v>
      </c>
      <c r="H209" t="str">
        <f>IF(G209=1,E209*100,E209)</f>
        <v>___%</v>
      </c>
      <c r="L209">
        <f t="shared" si="33"/>
        <v>206</v>
      </c>
      <c r="M209">
        <f t="shared" si="31"/>
        <v>1</v>
      </c>
      <c r="N209">
        <v>1</v>
      </c>
      <c r="O209" t="str">
        <f t="shared" si="32"/>
        <v/>
      </c>
    </row>
    <row r="210" spans="1:15" ht="15" customHeight="1" x14ac:dyDescent="0.25">
      <c r="A210" s="112"/>
      <c r="B210" s="77" t="s">
        <v>299</v>
      </c>
      <c r="C210" s="92"/>
      <c r="D210" s="92"/>
      <c r="E210" s="79">
        <f>(100-SUM(H206:H209))/100</f>
        <v>1</v>
      </c>
      <c r="F210"/>
      <c r="G210" s="1">
        <f>C210</f>
        <v>0</v>
      </c>
      <c r="K210" s="55" t="str">
        <f>IF(E210=1,IF(G210=0,"Вы не предоставили данные о структуре экспорта - строка 206-210 вопрос №45",0),IF(E210&gt;0.49,"Укажите наименование показателя строка  210",IF(E210&lt;0,"Проверьте правильность показателей строка 206-210 вопрос №45",0)))</f>
        <v>Вы не предоставили данные о структуре экспорта - строка 206-210 вопрос №45</v>
      </c>
      <c r="L210">
        <f t="shared" si="33"/>
        <v>207</v>
      </c>
      <c r="M210">
        <f t="shared" si="31"/>
        <v>0</v>
      </c>
      <c r="N210">
        <v>1</v>
      </c>
      <c r="O210">
        <f t="shared" si="32"/>
        <v>208</v>
      </c>
    </row>
    <row r="211" spans="1:15" ht="20.100000000000001" customHeight="1" x14ac:dyDescent="0.25">
      <c r="A211" s="110" t="s">
        <v>144</v>
      </c>
      <c r="B211" s="110"/>
      <c r="C211" s="110"/>
      <c r="D211" s="110"/>
      <c r="E211" s="110"/>
      <c r="F211"/>
      <c r="L211">
        <f t="shared" si="33"/>
        <v>208</v>
      </c>
      <c r="M211">
        <f t="shared" si="31"/>
        <v>1</v>
      </c>
      <c r="N211">
        <v>1</v>
      </c>
      <c r="O211" t="str">
        <f t="shared" si="32"/>
        <v/>
      </c>
    </row>
    <row r="212" spans="1:15" ht="15" customHeight="1" x14ac:dyDescent="0.25">
      <c r="A212" s="174" t="s">
        <v>314</v>
      </c>
      <c r="B212" s="107" t="s">
        <v>140</v>
      </c>
      <c r="C212" s="107"/>
      <c r="D212" s="107"/>
      <c r="E212" s="82" t="s">
        <v>133</v>
      </c>
      <c r="F212"/>
      <c r="G212" s="1">
        <f>IF(E212="___%",0,IF(E212&lt;1,1,2))</f>
        <v>0</v>
      </c>
      <c r="H212" t="str">
        <f>IF(G212=1,E212*100,E212)</f>
        <v>___%</v>
      </c>
      <c r="L212">
        <f t="shared" si="33"/>
        <v>209</v>
      </c>
      <c r="M212">
        <f t="shared" si="31"/>
        <v>1</v>
      </c>
      <c r="N212">
        <v>1</v>
      </c>
      <c r="O212" t="str">
        <f t="shared" si="32"/>
        <v/>
      </c>
    </row>
    <row r="213" spans="1:15" ht="15" customHeight="1" x14ac:dyDescent="0.25">
      <c r="A213" s="175"/>
      <c r="B213" s="107" t="s">
        <v>141</v>
      </c>
      <c r="C213" s="107"/>
      <c r="D213" s="107"/>
      <c r="E213" s="82" t="s">
        <v>133</v>
      </c>
      <c r="F213"/>
      <c r="G213" s="1">
        <f>IF(E213="___%",0,IF(E213&lt;1,1,2))</f>
        <v>0</v>
      </c>
      <c r="H213" t="str">
        <f>IF(G213=1,E213*100,E213)</f>
        <v>___%</v>
      </c>
      <c r="L213">
        <f t="shared" si="33"/>
        <v>210</v>
      </c>
      <c r="M213">
        <f t="shared" si="31"/>
        <v>1</v>
      </c>
      <c r="N213">
        <v>1</v>
      </c>
      <c r="O213" t="str">
        <f t="shared" si="32"/>
        <v/>
      </c>
    </row>
    <row r="214" spans="1:15" ht="15" customHeight="1" x14ac:dyDescent="0.25">
      <c r="A214" s="175"/>
      <c r="B214" s="107" t="s">
        <v>142</v>
      </c>
      <c r="C214" s="107"/>
      <c r="D214" s="107"/>
      <c r="E214" s="82" t="s">
        <v>133</v>
      </c>
      <c r="F214"/>
      <c r="G214" s="1">
        <f>IF(E214="___%",0,IF(E214&lt;1,1,2))</f>
        <v>0</v>
      </c>
      <c r="H214" t="str">
        <f>IF(G214=1,E214*100,E214)</f>
        <v>___%</v>
      </c>
      <c r="L214">
        <f t="shared" si="33"/>
        <v>211</v>
      </c>
      <c r="M214">
        <f t="shared" si="31"/>
        <v>1</v>
      </c>
      <c r="N214">
        <v>1</v>
      </c>
      <c r="O214" t="str">
        <f t="shared" si="32"/>
        <v/>
      </c>
    </row>
    <row r="215" spans="1:15" ht="15" customHeight="1" x14ac:dyDescent="0.25">
      <c r="A215" s="175"/>
      <c r="B215" s="107" t="s">
        <v>143</v>
      </c>
      <c r="C215" s="107"/>
      <c r="D215" s="107"/>
      <c r="E215" s="82" t="s">
        <v>133</v>
      </c>
      <c r="F215"/>
      <c r="G215" s="1">
        <f>IF(E215="___%",0,IF(E215&lt;1,1,2))</f>
        <v>0</v>
      </c>
      <c r="H215" t="str">
        <f>IF(G215=1,E215*100,E215)</f>
        <v>___%</v>
      </c>
      <c r="L215">
        <f t="shared" si="33"/>
        <v>212</v>
      </c>
      <c r="M215">
        <f t="shared" si="31"/>
        <v>1</v>
      </c>
      <c r="N215">
        <v>1</v>
      </c>
      <c r="O215" t="str">
        <f t="shared" si="32"/>
        <v/>
      </c>
    </row>
    <row r="216" spans="1:15" ht="15" customHeight="1" x14ac:dyDescent="0.25">
      <c r="A216" s="125"/>
      <c r="B216" s="77" t="s">
        <v>299</v>
      </c>
      <c r="C216" s="92"/>
      <c r="D216" s="92"/>
      <c r="E216" s="79">
        <f>(100-SUM(H212:H215))/100</f>
        <v>1</v>
      </c>
      <c r="F216"/>
      <c r="G216" s="1">
        <f>C216</f>
        <v>0</v>
      </c>
      <c r="K216" s="55" t="str">
        <f>IF(E216=1,IF(G216=0,"Вы не предоставили данные о структуре дохода - строка 212-216 вопрос №46",0),IF(E216&gt;0.49,"Укажите наименование показателя строка  216",IF(E216&lt;0,"Проверьте правильность показателей строка 212-216 вопрос №46",0)))</f>
        <v>Вы не предоставили данные о структуре дохода - строка 212-216 вопрос №46</v>
      </c>
      <c r="L216">
        <f t="shared" si="33"/>
        <v>213</v>
      </c>
      <c r="M216">
        <f t="shared" si="31"/>
        <v>0</v>
      </c>
      <c r="N216">
        <v>1</v>
      </c>
      <c r="O216">
        <f t="shared" si="32"/>
        <v>214</v>
      </c>
    </row>
    <row r="217" spans="1:15" ht="15" customHeight="1" x14ac:dyDescent="0.25">
      <c r="A217" s="110" t="s">
        <v>145</v>
      </c>
      <c r="B217" s="110"/>
      <c r="C217" s="110"/>
      <c r="D217" s="110"/>
      <c r="E217" s="110"/>
      <c r="L217">
        <f t="shared" si="33"/>
        <v>214</v>
      </c>
      <c r="M217">
        <f t="shared" si="31"/>
        <v>1</v>
      </c>
      <c r="N217">
        <v>1</v>
      </c>
      <c r="O217" t="str">
        <f t="shared" si="32"/>
        <v/>
      </c>
    </row>
    <row r="218" spans="1:15" ht="21" customHeight="1" x14ac:dyDescent="0.25">
      <c r="A218" s="163" t="s">
        <v>323</v>
      </c>
      <c r="B218" s="164"/>
      <c r="C218" s="164"/>
      <c r="D218" s="165"/>
      <c r="E218" s="67" t="s">
        <v>335</v>
      </c>
      <c r="K218" s="55" t="str">
        <f>IF(E218="-- выберите --", "Вы не указали, является ли Ваша компания сервисной - строка 218", 0)</f>
        <v>Вы не указали, является ли Ваша компания сервисной - строка 218</v>
      </c>
      <c r="L218">
        <f t="shared" si="33"/>
        <v>215</v>
      </c>
      <c r="M218">
        <f t="shared" si="31"/>
        <v>0</v>
      </c>
      <c r="N218">
        <v>1</v>
      </c>
      <c r="O218">
        <f t="shared" si="32"/>
        <v>216</v>
      </c>
    </row>
    <row r="219" spans="1:15" ht="32.25" customHeight="1" x14ac:dyDescent="0.25">
      <c r="A219" s="111" t="s">
        <v>358</v>
      </c>
      <c r="B219" s="111"/>
      <c r="C219" s="111"/>
      <c r="D219" s="111"/>
      <c r="E219" s="111"/>
      <c r="L219">
        <f t="shared" si="33"/>
        <v>216</v>
      </c>
      <c r="M219">
        <f t="shared" si="31"/>
        <v>1</v>
      </c>
      <c r="N219">
        <v>1</v>
      </c>
      <c r="O219" t="str">
        <f t="shared" si="32"/>
        <v/>
      </c>
    </row>
    <row r="220" spans="1:15" ht="33.75" customHeight="1" x14ac:dyDescent="0.25">
      <c r="A220" s="108" t="s">
        <v>316</v>
      </c>
      <c r="B220" s="108"/>
      <c r="C220" s="113" t="s">
        <v>335</v>
      </c>
      <c r="D220" s="113"/>
      <c r="E220" s="113"/>
      <c r="F220" s="57"/>
      <c r="K220" s="55">
        <f>IF(C220="-- выберите --", IF(E218="да","Вы не выбрали модель сотрудничества с заказчиками - строка 220 вопрос №47",0),0)</f>
        <v>0</v>
      </c>
      <c r="L220">
        <f t="shared" si="33"/>
        <v>217</v>
      </c>
      <c r="M220">
        <f t="shared" si="31"/>
        <v>1</v>
      </c>
      <c r="N220">
        <v>1</v>
      </c>
      <c r="O220" t="str">
        <f t="shared" si="32"/>
        <v/>
      </c>
    </row>
    <row r="221" spans="1:15" ht="49.5" customHeight="1" x14ac:dyDescent="0.25">
      <c r="A221" s="108" t="s">
        <v>315</v>
      </c>
      <c r="B221" s="108"/>
      <c r="C221" s="108"/>
      <c r="D221" s="113" t="s">
        <v>335</v>
      </c>
      <c r="E221" s="113"/>
      <c r="F221" s="57"/>
      <c r="K221" s="55">
        <f>IF(D221="-- выберите --",IF(E218="да", "Вы не выбрали тип контрактов - строка 221 вопрос №48",0),0)</f>
        <v>0</v>
      </c>
      <c r="L221">
        <f t="shared" si="33"/>
        <v>218</v>
      </c>
      <c r="M221">
        <f t="shared" si="31"/>
        <v>1</v>
      </c>
      <c r="N221">
        <v>1</v>
      </c>
      <c r="O221" t="str">
        <f t="shared" si="32"/>
        <v/>
      </c>
    </row>
    <row r="222" spans="1:15" ht="15" customHeight="1" x14ac:dyDescent="0.25">
      <c r="A222" s="155" t="s">
        <v>156</v>
      </c>
      <c r="B222" s="176"/>
      <c r="C222" s="179" t="s">
        <v>151</v>
      </c>
      <c r="D222" s="179"/>
      <c r="E222" s="68" t="s">
        <v>335</v>
      </c>
      <c r="F222" s="57"/>
      <c r="G222" s="1">
        <f>SUM(H222:H226)</f>
        <v>0</v>
      </c>
      <c r="H222" s="1">
        <f>IF(E222="-- выберите --",0,1)</f>
        <v>0</v>
      </c>
      <c r="K222" s="55">
        <f>IF(G222=0, IF(E218="да", "Вы не предоставили данные о типе услуг - строка 222-226 вопрос №49", 0),0)</f>
        <v>0</v>
      </c>
      <c r="L222">
        <f t="shared" si="33"/>
        <v>219</v>
      </c>
      <c r="M222">
        <f t="shared" si="31"/>
        <v>1</v>
      </c>
      <c r="N222">
        <v>1</v>
      </c>
      <c r="O222" t="str">
        <f t="shared" si="32"/>
        <v/>
      </c>
    </row>
    <row r="223" spans="1:15" ht="15" customHeight="1" x14ac:dyDescent="0.25">
      <c r="A223" s="157"/>
      <c r="B223" s="177"/>
      <c r="C223" s="179" t="s">
        <v>152</v>
      </c>
      <c r="D223" s="179"/>
      <c r="E223" s="68" t="s">
        <v>335</v>
      </c>
      <c r="F223" s="57"/>
      <c r="H223" s="1">
        <f>IF(E223="-- выберите --",0,1)</f>
        <v>0</v>
      </c>
      <c r="L223">
        <f t="shared" si="33"/>
        <v>220</v>
      </c>
      <c r="M223">
        <f t="shared" si="31"/>
        <v>1</v>
      </c>
      <c r="N223">
        <v>1</v>
      </c>
      <c r="O223" t="str">
        <f t="shared" si="32"/>
        <v/>
      </c>
    </row>
    <row r="224" spans="1:15" ht="15" customHeight="1" x14ac:dyDescent="0.25">
      <c r="A224" s="157"/>
      <c r="B224" s="177"/>
      <c r="C224" s="179" t="s">
        <v>153</v>
      </c>
      <c r="D224" s="179"/>
      <c r="E224" s="68" t="s">
        <v>335</v>
      </c>
      <c r="F224" s="57"/>
      <c r="H224" s="1">
        <f t="shared" ref="H224:H230" si="35">IF(E224="-- выберите --",0,1)</f>
        <v>0</v>
      </c>
      <c r="L224">
        <f t="shared" si="33"/>
        <v>221</v>
      </c>
      <c r="M224">
        <f t="shared" si="31"/>
        <v>1</v>
      </c>
      <c r="N224">
        <v>1</v>
      </c>
      <c r="O224" t="str">
        <f t="shared" si="32"/>
        <v/>
      </c>
    </row>
    <row r="225" spans="1:15" ht="15" customHeight="1" x14ac:dyDescent="0.25">
      <c r="A225" s="157"/>
      <c r="B225" s="177"/>
      <c r="C225" s="179" t="s">
        <v>154</v>
      </c>
      <c r="D225" s="179"/>
      <c r="E225" s="68" t="s">
        <v>335</v>
      </c>
      <c r="F225" s="57"/>
      <c r="H225" s="1">
        <f t="shared" si="35"/>
        <v>0</v>
      </c>
      <c r="L225">
        <f t="shared" si="33"/>
        <v>222</v>
      </c>
      <c r="M225">
        <f t="shared" si="31"/>
        <v>1</v>
      </c>
      <c r="N225">
        <v>1</v>
      </c>
      <c r="O225" t="str">
        <f t="shared" si="32"/>
        <v/>
      </c>
    </row>
    <row r="226" spans="1:15" ht="15" customHeight="1" x14ac:dyDescent="0.25">
      <c r="A226" s="171"/>
      <c r="B226" s="178"/>
      <c r="C226" s="70" t="s">
        <v>336</v>
      </c>
      <c r="D226" s="81"/>
      <c r="E226" s="68" t="s">
        <v>335</v>
      </c>
      <c r="F226" s="57"/>
      <c r="H226" s="1">
        <f t="shared" si="35"/>
        <v>0</v>
      </c>
      <c r="K226" s="55">
        <f>IF(D226=0, IF(H226=0, 0, "Вы указали -ДА- в графе -ДРУГОЕ-, укажите тип услуг в строке 226"), 0)</f>
        <v>0</v>
      </c>
      <c r="L226">
        <f t="shared" si="33"/>
        <v>223</v>
      </c>
      <c r="M226">
        <f t="shared" si="31"/>
        <v>1</v>
      </c>
      <c r="N226">
        <v>1</v>
      </c>
      <c r="O226" t="str">
        <f t="shared" si="32"/>
        <v/>
      </c>
    </row>
    <row r="227" spans="1:15" ht="15" customHeight="1" x14ac:dyDescent="0.25">
      <c r="A227" s="155" t="s">
        <v>157</v>
      </c>
      <c r="B227" s="156"/>
      <c r="C227" s="173" t="s">
        <v>159</v>
      </c>
      <c r="D227" s="173" t="s">
        <v>159</v>
      </c>
      <c r="E227" s="68" t="s">
        <v>335</v>
      </c>
      <c r="F227" s="57"/>
      <c r="G227" s="1">
        <f>SUM(H227:H230)</f>
        <v>0</v>
      </c>
      <c r="H227" s="1">
        <f t="shared" si="35"/>
        <v>0</v>
      </c>
      <c r="K227" s="55">
        <f>IF(G227=0, IF(E218="да", "Вы не предоставили данные о типе клиентов - строка 227-230 вопрос №50", 0),0)</f>
        <v>0</v>
      </c>
      <c r="L227">
        <f t="shared" si="33"/>
        <v>224</v>
      </c>
      <c r="M227">
        <f t="shared" si="31"/>
        <v>1</v>
      </c>
      <c r="N227">
        <v>1</v>
      </c>
      <c r="O227" t="str">
        <f t="shared" si="32"/>
        <v/>
      </c>
    </row>
    <row r="228" spans="1:15" ht="15" customHeight="1" x14ac:dyDescent="0.25">
      <c r="A228" s="157"/>
      <c r="B228" s="158"/>
      <c r="C228" s="173" t="s">
        <v>160</v>
      </c>
      <c r="D228" s="173" t="s">
        <v>160</v>
      </c>
      <c r="E228" s="68" t="s">
        <v>335</v>
      </c>
      <c r="F228" s="57"/>
      <c r="H228" s="1">
        <f t="shared" si="35"/>
        <v>0</v>
      </c>
      <c r="L228">
        <f t="shared" si="33"/>
        <v>225</v>
      </c>
      <c r="M228">
        <f t="shared" si="31"/>
        <v>1</v>
      </c>
      <c r="N228">
        <v>1</v>
      </c>
      <c r="O228" t="str">
        <f t="shared" si="32"/>
        <v/>
      </c>
    </row>
    <row r="229" spans="1:15" ht="15" customHeight="1" x14ac:dyDescent="0.25">
      <c r="A229" s="157"/>
      <c r="B229" s="158"/>
      <c r="C229" s="173" t="s">
        <v>161</v>
      </c>
      <c r="D229" s="173" t="s">
        <v>161</v>
      </c>
      <c r="E229" s="68" t="s">
        <v>335</v>
      </c>
      <c r="F229" s="57"/>
      <c r="H229" s="1">
        <f t="shared" si="35"/>
        <v>0</v>
      </c>
      <c r="L229">
        <f t="shared" si="33"/>
        <v>226</v>
      </c>
      <c r="M229">
        <f t="shared" si="31"/>
        <v>1</v>
      </c>
      <c r="N229">
        <v>1</v>
      </c>
      <c r="O229" t="str">
        <f t="shared" si="32"/>
        <v/>
      </c>
    </row>
    <row r="230" spans="1:15" x14ac:dyDescent="0.25">
      <c r="A230" s="171"/>
      <c r="B230" s="172"/>
      <c r="C230" s="70" t="s">
        <v>336</v>
      </c>
      <c r="D230" s="81"/>
      <c r="E230" s="68" t="s">
        <v>335</v>
      </c>
      <c r="F230" s="57"/>
      <c r="H230" s="1">
        <f t="shared" si="35"/>
        <v>0</v>
      </c>
      <c r="K230" s="55">
        <f>IF(D230=0, IF(H230=0, 0, "Вы указали -ДА- в графе -ДРУГОЕ-, укажите тип клиентов в строке 230"), 0)</f>
        <v>0</v>
      </c>
      <c r="L230">
        <f t="shared" si="33"/>
        <v>227</v>
      </c>
      <c r="M230">
        <f t="shared" si="31"/>
        <v>1</v>
      </c>
      <c r="N230">
        <v>1</v>
      </c>
      <c r="O230" t="str">
        <f t="shared" si="32"/>
        <v/>
      </c>
    </row>
    <row r="231" spans="1:15" ht="35.25" customHeight="1" x14ac:dyDescent="0.25">
      <c r="A231" s="109" t="s">
        <v>163</v>
      </c>
      <c r="B231" s="109"/>
      <c r="C231" s="109"/>
      <c r="D231" s="109"/>
      <c r="E231" s="109"/>
      <c r="F231" s="57"/>
      <c r="L231">
        <f t="shared" si="33"/>
        <v>228</v>
      </c>
      <c r="M231">
        <f t="shared" si="31"/>
        <v>1</v>
      </c>
      <c r="N231">
        <v>1</v>
      </c>
      <c r="O231" t="str">
        <f t="shared" si="32"/>
        <v/>
      </c>
    </row>
    <row r="232" spans="1:15" ht="15.75" hidden="1" customHeight="1" x14ac:dyDescent="0.25">
      <c r="A232" s="166"/>
      <c r="B232" s="167"/>
      <c r="C232" s="167"/>
      <c r="D232" s="167"/>
      <c r="E232" s="168"/>
      <c r="F232" s="57"/>
      <c r="L232">
        <f t="shared" si="33"/>
        <v>229</v>
      </c>
      <c r="M232">
        <f t="shared" si="31"/>
        <v>1</v>
      </c>
      <c r="N232">
        <v>1</v>
      </c>
      <c r="O232" t="str">
        <f t="shared" si="32"/>
        <v/>
      </c>
    </row>
    <row r="233" spans="1:15" ht="18.75" hidden="1" customHeight="1" x14ac:dyDescent="0.25">
      <c r="A233" s="93" t="s">
        <v>342</v>
      </c>
      <c r="B233" s="94"/>
      <c r="C233" s="95"/>
      <c r="D233" s="169" t="s">
        <v>326</v>
      </c>
      <c r="E233" s="170"/>
      <c r="L233">
        <f t="shared" si="33"/>
        <v>230</v>
      </c>
      <c r="M233">
        <f t="shared" si="31"/>
        <v>1</v>
      </c>
      <c r="N233">
        <v>1</v>
      </c>
      <c r="O233" t="str">
        <f t="shared" si="32"/>
        <v/>
      </c>
    </row>
    <row r="234" spans="1:15" ht="18.75" customHeight="1" x14ac:dyDescent="0.25">
      <c r="A234" s="96"/>
      <c r="B234" s="97"/>
      <c r="C234" s="98"/>
      <c r="D234" s="7" t="s">
        <v>324</v>
      </c>
      <c r="E234" s="7" t="s">
        <v>325</v>
      </c>
      <c r="L234">
        <f>L233+1</f>
        <v>231</v>
      </c>
      <c r="M234">
        <f t="shared" si="31"/>
        <v>1</v>
      </c>
      <c r="N234">
        <v>1</v>
      </c>
      <c r="O234" t="str">
        <f t="shared" si="32"/>
        <v/>
      </c>
    </row>
    <row r="235" spans="1:15" ht="15" customHeight="1" x14ac:dyDescent="0.25">
      <c r="A235" s="99" t="s">
        <v>151</v>
      </c>
      <c r="B235" s="100"/>
      <c r="C235" s="101"/>
      <c r="D235" s="84"/>
      <c r="E235" s="84"/>
      <c r="F235" s="57"/>
      <c r="G235" s="1">
        <f>SUM(H235:H237)</f>
        <v>0</v>
      </c>
      <c r="H235" s="1">
        <f>IF(SUM(D235:E235)=0,0,1)</f>
        <v>0</v>
      </c>
      <c r="K235" s="55">
        <f>IF(E218="да", IF(G235=0, "Вы не предоставили данные о стоимости труда - строка 235-237 вопрос №51", IF(G235=3, 0, "Проверьте данные о стоимости труда по всем трем показателям - строка 235-237 вопрос №51")),0)</f>
        <v>0</v>
      </c>
      <c r="L235">
        <f t="shared" si="33"/>
        <v>232</v>
      </c>
      <c r="M235">
        <f t="shared" si="31"/>
        <v>1</v>
      </c>
      <c r="N235">
        <v>1</v>
      </c>
      <c r="O235" t="str">
        <f t="shared" si="32"/>
        <v/>
      </c>
    </row>
    <row r="236" spans="1:15" ht="15" customHeight="1" x14ac:dyDescent="0.25">
      <c r="A236" s="99" t="s">
        <v>152</v>
      </c>
      <c r="B236" s="100"/>
      <c r="C236" s="101"/>
      <c r="D236" s="84"/>
      <c r="E236" s="84"/>
      <c r="F236" s="57"/>
      <c r="H236" s="1">
        <f t="shared" ref="H236:H237" si="36">IF(SUM(D236:E236)=0,0,1)</f>
        <v>0</v>
      </c>
      <c r="L236">
        <f t="shared" si="33"/>
        <v>233</v>
      </c>
      <c r="M236">
        <f t="shared" si="31"/>
        <v>1</v>
      </c>
      <c r="N236">
        <v>1</v>
      </c>
      <c r="O236" t="str">
        <f t="shared" si="32"/>
        <v/>
      </c>
    </row>
    <row r="237" spans="1:15" ht="15" customHeight="1" x14ac:dyDescent="0.25">
      <c r="A237" s="99" t="s">
        <v>162</v>
      </c>
      <c r="B237" s="100"/>
      <c r="C237" s="101"/>
      <c r="D237" s="84"/>
      <c r="E237" s="84"/>
      <c r="H237" s="1">
        <f t="shared" si="36"/>
        <v>0</v>
      </c>
      <c r="L237">
        <f t="shared" si="33"/>
        <v>234</v>
      </c>
      <c r="M237">
        <f t="shared" si="31"/>
        <v>1</v>
      </c>
      <c r="N237">
        <v>1</v>
      </c>
      <c r="O237" t="str">
        <f t="shared" si="32"/>
        <v/>
      </c>
    </row>
    <row r="238" spans="1:15" x14ac:dyDescent="0.25">
      <c r="A238" s="110" t="s">
        <v>164</v>
      </c>
      <c r="B238" s="110"/>
      <c r="C238" s="110"/>
      <c r="D238" s="110"/>
      <c r="E238" s="110"/>
      <c r="L238">
        <f t="shared" si="33"/>
        <v>235</v>
      </c>
      <c r="M238">
        <f t="shared" si="31"/>
        <v>1</v>
      </c>
      <c r="N238">
        <v>1</v>
      </c>
      <c r="O238" t="str">
        <f t="shared" si="32"/>
        <v/>
      </c>
    </row>
    <row r="239" spans="1:15" x14ac:dyDescent="0.25">
      <c r="A239" s="108" t="s">
        <v>327</v>
      </c>
      <c r="B239" s="108"/>
      <c r="C239" s="11" t="s">
        <v>253</v>
      </c>
      <c r="D239" s="115" t="s">
        <v>335</v>
      </c>
      <c r="E239" s="115"/>
      <c r="K239" s="55" t="str">
        <f>IF(D239=F241, "Вы не выбрали приоритетную задачу компании -  строка 239 вопрос №52",0)</f>
        <v>Вы не выбрали приоритетную задачу компании -  строка 239 вопрос №52</v>
      </c>
      <c r="L239">
        <f t="shared" si="33"/>
        <v>236</v>
      </c>
      <c r="M239">
        <f t="shared" si="31"/>
        <v>0</v>
      </c>
      <c r="N239">
        <v>1</v>
      </c>
      <c r="O239">
        <f t="shared" si="32"/>
        <v>237</v>
      </c>
    </row>
    <row r="240" spans="1:15" x14ac:dyDescent="0.25">
      <c r="A240" s="108"/>
      <c r="B240" s="108"/>
      <c r="C240" s="116" t="s">
        <v>319</v>
      </c>
      <c r="D240" s="116"/>
      <c r="E240" s="116"/>
      <c r="L240">
        <f t="shared" si="33"/>
        <v>237</v>
      </c>
      <c r="M240">
        <f t="shared" si="31"/>
        <v>1</v>
      </c>
      <c r="N240">
        <v>1</v>
      </c>
      <c r="O240" t="str">
        <f t="shared" si="32"/>
        <v/>
      </c>
    </row>
    <row r="241" spans="1:15" x14ac:dyDescent="0.25">
      <c r="A241" s="108"/>
      <c r="B241" s="108"/>
      <c r="C241" s="117" t="s">
        <v>165</v>
      </c>
      <c r="D241" s="117"/>
      <c r="E241" s="68" t="s">
        <v>335</v>
      </c>
      <c r="F241" s="74" t="s">
        <v>335</v>
      </c>
      <c r="G241" s="1">
        <f>SUM(H241:H246)</f>
        <v>0</v>
      </c>
      <c r="H241" s="1">
        <f>IF(E241="-- выберите --",0,1)</f>
        <v>0</v>
      </c>
      <c r="K241" s="55" t="str">
        <f>IF(G241=0, "Вы не указали задачи компании -  строка 241-246 вопрос №52",0)</f>
        <v>Вы не указали задачи компании -  строка 241-246 вопрос №52</v>
      </c>
      <c r="L241">
        <f>L240+1</f>
        <v>238</v>
      </c>
      <c r="M241">
        <f t="shared" si="31"/>
        <v>0</v>
      </c>
      <c r="N241">
        <v>1</v>
      </c>
      <c r="O241">
        <f t="shared" si="32"/>
        <v>239</v>
      </c>
    </row>
    <row r="242" spans="1:15" x14ac:dyDescent="0.25">
      <c r="A242" s="108"/>
      <c r="B242" s="108"/>
      <c r="C242" s="117" t="s">
        <v>166</v>
      </c>
      <c r="D242" s="117"/>
      <c r="E242" s="68" t="s">
        <v>335</v>
      </c>
      <c r="F242" s="57" t="str">
        <f>C241</f>
        <v>Сертификация процессов разработки ПО</v>
      </c>
      <c r="H242" s="1">
        <f t="shared" ref="H242:H246" si="37">IF(E242="-- выберите --",0,1)</f>
        <v>0</v>
      </c>
      <c r="L242">
        <f t="shared" si="33"/>
        <v>239</v>
      </c>
      <c r="M242">
        <f t="shared" si="31"/>
        <v>1</v>
      </c>
      <c r="N242">
        <v>1</v>
      </c>
      <c r="O242" t="str">
        <f t="shared" si="32"/>
        <v/>
      </c>
    </row>
    <row r="243" spans="1:15" x14ac:dyDescent="0.25">
      <c r="A243" s="108"/>
      <c r="B243" s="108"/>
      <c r="C243" s="117" t="s">
        <v>167</v>
      </c>
      <c r="D243" s="117"/>
      <c r="E243" s="68" t="s">
        <v>335</v>
      </c>
      <c r="F243" s="57" t="str">
        <f>C242</f>
        <v>Увеличение доли продаж через Интернет</v>
      </c>
      <c r="H243" s="1">
        <f t="shared" si="37"/>
        <v>0</v>
      </c>
      <c r="L243">
        <f t="shared" si="33"/>
        <v>240</v>
      </c>
      <c r="M243">
        <f t="shared" si="31"/>
        <v>1</v>
      </c>
      <c r="N243">
        <v>1</v>
      </c>
      <c r="O243" t="str">
        <f t="shared" si="32"/>
        <v/>
      </c>
    </row>
    <row r="244" spans="1:15" x14ac:dyDescent="0.25">
      <c r="A244" s="108"/>
      <c r="B244" s="108"/>
      <c r="C244" s="117" t="s">
        <v>168</v>
      </c>
      <c r="D244" s="117"/>
      <c r="E244" s="68" t="s">
        <v>335</v>
      </c>
      <c r="F244" s="57" t="str">
        <f>C243</f>
        <v>Создание центров разработки в регионах</v>
      </c>
      <c r="H244" s="1">
        <f t="shared" si="37"/>
        <v>0</v>
      </c>
      <c r="L244">
        <f t="shared" si="33"/>
        <v>241</v>
      </c>
      <c r="M244">
        <f t="shared" si="31"/>
        <v>1</v>
      </c>
      <c r="N244">
        <v>1</v>
      </c>
      <c r="O244" t="str">
        <f t="shared" si="32"/>
        <v/>
      </c>
    </row>
    <row r="245" spans="1:15" x14ac:dyDescent="0.25">
      <c r="A245" s="108"/>
      <c r="B245" s="108"/>
      <c r="C245" s="117" t="s">
        <v>169</v>
      </c>
      <c r="D245" s="117"/>
      <c r="E245" s="68" t="s">
        <v>335</v>
      </c>
      <c r="F245" s="57" t="str">
        <f>C244</f>
        <v>Расширение продаж за рубежом</v>
      </c>
      <c r="H245" s="1">
        <f t="shared" si="37"/>
        <v>0</v>
      </c>
      <c r="L245">
        <f t="shared" si="33"/>
        <v>242</v>
      </c>
      <c r="M245">
        <f t="shared" si="31"/>
        <v>1</v>
      </c>
      <c r="N245">
        <v>1</v>
      </c>
      <c r="O245" t="str">
        <f t="shared" si="32"/>
        <v/>
      </c>
    </row>
    <row r="246" spans="1:15" x14ac:dyDescent="0.25">
      <c r="A246" s="108"/>
      <c r="B246" s="108"/>
      <c r="C246" s="70" t="s">
        <v>336</v>
      </c>
      <c r="D246" s="81"/>
      <c r="E246" s="68" t="s">
        <v>335</v>
      </c>
      <c r="F246" s="57" t="str">
        <f>C245</f>
        <v>Более активная работа на внутреннем рынке</v>
      </c>
      <c r="H246" s="1">
        <f t="shared" si="37"/>
        <v>0</v>
      </c>
      <c r="K246" s="55">
        <f>IF(D246=0, IF(H246=0, 0, "Вы указали -ДА- в графе -ДРУГОЕ-, укажите задачу в строке 246"), 0)</f>
        <v>0</v>
      </c>
      <c r="L246">
        <f t="shared" si="33"/>
        <v>243</v>
      </c>
      <c r="M246">
        <f t="shared" si="31"/>
        <v>1</v>
      </c>
      <c r="N246">
        <v>1</v>
      </c>
      <c r="O246" t="str">
        <f t="shared" si="32"/>
        <v/>
      </c>
    </row>
    <row r="247" spans="1:15" x14ac:dyDescent="0.25">
      <c r="A247" s="110" t="s">
        <v>170</v>
      </c>
      <c r="B247" s="110"/>
      <c r="C247" s="110"/>
      <c r="D247" s="110"/>
      <c r="E247" s="110"/>
      <c r="F247" s="57" t="str">
        <f>IF(D246=0," ",D246)</f>
        <v xml:space="preserve"> </v>
      </c>
      <c r="L247">
        <f t="shared" si="33"/>
        <v>244</v>
      </c>
      <c r="M247">
        <f t="shared" si="31"/>
        <v>1</v>
      </c>
      <c r="N247">
        <v>1</v>
      </c>
      <c r="O247" t="str">
        <f t="shared" si="32"/>
        <v/>
      </c>
    </row>
    <row r="248" spans="1:15" ht="30" customHeight="1" x14ac:dyDescent="0.25">
      <c r="A248" s="108" t="s">
        <v>317</v>
      </c>
      <c r="B248" s="108"/>
      <c r="C248" s="108"/>
      <c r="D248" s="108"/>
      <c r="E248" s="66" t="s">
        <v>335</v>
      </c>
      <c r="K248" s="55" t="str">
        <f>IF(E248=F241, "Вы не указали,как изменилась гос.поддержка  - строка 248 вопрос №53", 0)</f>
        <v>Вы не указали,как изменилась гос.поддержка  - строка 248 вопрос №53</v>
      </c>
      <c r="L248">
        <f t="shared" si="33"/>
        <v>245</v>
      </c>
      <c r="M248">
        <f t="shared" si="31"/>
        <v>0</v>
      </c>
      <c r="N248">
        <v>1</v>
      </c>
      <c r="O248">
        <f t="shared" si="32"/>
        <v>246</v>
      </c>
    </row>
    <row r="249" spans="1:15" ht="28.5" customHeight="1" x14ac:dyDescent="0.25">
      <c r="A249" s="108" t="s">
        <v>185</v>
      </c>
      <c r="B249" s="108"/>
      <c r="C249" s="108"/>
      <c r="D249" s="108"/>
      <c r="E249" s="66" t="s">
        <v>335</v>
      </c>
      <c r="K249" s="55" t="str">
        <f>IF(E249=F241, "Вы не указали,как изменилась  ситуация в сфере защиты прав собственности  - строка 249 вопрос №54", 0)</f>
        <v>Вы не указали,как изменилась  ситуация в сфере защиты прав собственности  - строка 249 вопрос №54</v>
      </c>
      <c r="L249">
        <f t="shared" si="33"/>
        <v>246</v>
      </c>
      <c r="M249">
        <f t="shared" si="31"/>
        <v>0</v>
      </c>
      <c r="N249">
        <v>1</v>
      </c>
      <c r="O249">
        <f t="shared" si="32"/>
        <v>247</v>
      </c>
    </row>
    <row r="250" spans="1:15" ht="30" customHeight="1" x14ac:dyDescent="0.25">
      <c r="A250" s="108" t="s">
        <v>359</v>
      </c>
      <c r="B250" s="114" t="s">
        <v>173</v>
      </c>
      <c r="C250" s="114"/>
      <c r="D250" s="114"/>
      <c r="E250" s="66" t="s">
        <v>335</v>
      </c>
      <c r="F250" s="57"/>
      <c r="G250" s="1">
        <f>SUM(H250:H257)</f>
        <v>0</v>
      </c>
      <c r="H250" s="1">
        <f t="shared" ref="H250:H265" si="38">IF(E250="-- выберите --",0,1)</f>
        <v>0</v>
      </c>
      <c r="K250" s="55" t="str">
        <f>IF(G250=8, 0, "Оцените, пожалуйста, Все показатели  - строка 250-257 вопрос №55")</f>
        <v>Оцените, пожалуйста, Все показатели  - строка 250-257 вопрос №55</v>
      </c>
      <c r="L250">
        <f t="shared" si="33"/>
        <v>247</v>
      </c>
      <c r="M250">
        <f t="shared" si="31"/>
        <v>0</v>
      </c>
      <c r="N250">
        <v>1</v>
      </c>
      <c r="O250">
        <f t="shared" si="32"/>
        <v>248</v>
      </c>
    </row>
    <row r="251" spans="1:15" x14ac:dyDescent="0.25">
      <c r="A251" s="108"/>
      <c r="B251" s="114" t="s">
        <v>174</v>
      </c>
      <c r="C251" s="114"/>
      <c r="D251" s="114"/>
      <c r="E251" s="66" t="s">
        <v>335</v>
      </c>
      <c r="F251" s="57"/>
      <c r="H251" s="1">
        <f t="shared" si="38"/>
        <v>0</v>
      </c>
      <c r="L251">
        <f t="shared" si="33"/>
        <v>248</v>
      </c>
      <c r="M251">
        <f t="shared" si="31"/>
        <v>1</v>
      </c>
      <c r="N251">
        <v>1</v>
      </c>
      <c r="O251" t="str">
        <f t="shared" si="32"/>
        <v/>
      </c>
    </row>
    <row r="252" spans="1:15" x14ac:dyDescent="0.25">
      <c r="A252" s="108"/>
      <c r="B252" s="114" t="s">
        <v>175</v>
      </c>
      <c r="C252" s="114"/>
      <c r="D252" s="114"/>
      <c r="E252" s="66" t="s">
        <v>335</v>
      </c>
      <c r="F252" s="57"/>
      <c r="H252" s="1">
        <f t="shared" si="38"/>
        <v>0</v>
      </c>
      <c r="L252">
        <f t="shared" si="33"/>
        <v>249</v>
      </c>
      <c r="M252">
        <f t="shared" si="31"/>
        <v>1</v>
      </c>
      <c r="N252">
        <v>1</v>
      </c>
      <c r="O252" t="str">
        <f t="shared" si="32"/>
        <v/>
      </c>
    </row>
    <row r="253" spans="1:15" x14ac:dyDescent="0.25">
      <c r="A253" s="108"/>
      <c r="B253" s="114" t="s">
        <v>176</v>
      </c>
      <c r="C253" s="114"/>
      <c r="D253" s="114"/>
      <c r="E253" s="66" t="s">
        <v>335</v>
      </c>
      <c r="F253" s="57"/>
      <c r="H253" s="1">
        <f t="shared" si="38"/>
        <v>0</v>
      </c>
      <c r="L253">
        <f t="shared" si="33"/>
        <v>250</v>
      </c>
      <c r="M253">
        <f t="shared" si="31"/>
        <v>1</v>
      </c>
      <c r="N253">
        <v>1</v>
      </c>
      <c r="O253" t="str">
        <f t="shared" si="32"/>
        <v/>
      </c>
    </row>
    <row r="254" spans="1:15" x14ac:dyDescent="0.25">
      <c r="A254" s="108"/>
      <c r="B254" s="114" t="s">
        <v>177</v>
      </c>
      <c r="C254" s="114"/>
      <c r="D254" s="114"/>
      <c r="E254" s="66" t="s">
        <v>335</v>
      </c>
      <c r="F254" s="57"/>
      <c r="H254" s="1">
        <f t="shared" si="38"/>
        <v>0</v>
      </c>
      <c r="L254">
        <f t="shared" si="33"/>
        <v>251</v>
      </c>
      <c r="M254">
        <f t="shared" si="31"/>
        <v>1</v>
      </c>
      <c r="N254">
        <v>1</v>
      </c>
      <c r="O254" t="str">
        <f t="shared" si="32"/>
        <v/>
      </c>
    </row>
    <row r="255" spans="1:15" ht="30" customHeight="1" x14ac:dyDescent="0.25">
      <c r="A255" s="108"/>
      <c r="B255" s="114" t="s">
        <v>178</v>
      </c>
      <c r="C255" s="114"/>
      <c r="D255" s="114"/>
      <c r="E255" s="66" t="s">
        <v>335</v>
      </c>
      <c r="F255" s="57"/>
      <c r="H255" s="1">
        <f t="shared" si="38"/>
        <v>0</v>
      </c>
      <c r="L255">
        <f t="shared" si="33"/>
        <v>252</v>
      </c>
      <c r="M255">
        <f t="shared" si="31"/>
        <v>1</v>
      </c>
      <c r="N255">
        <v>1</v>
      </c>
      <c r="O255" t="str">
        <f t="shared" si="32"/>
        <v/>
      </c>
    </row>
    <row r="256" spans="1:15" x14ac:dyDescent="0.25">
      <c r="A256" s="108"/>
      <c r="B256" s="114" t="s">
        <v>179</v>
      </c>
      <c r="C256" s="114"/>
      <c r="D256" s="114"/>
      <c r="E256" s="66" t="s">
        <v>335</v>
      </c>
      <c r="F256" s="57"/>
      <c r="H256" s="1">
        <f t="shared" si="38"/>
        <v>0</v>
      </c>
      <c r="L256">
        <f t="shared" si="33"/>
        <v>253</v>
      </c>
      <c r="M256">
        <f t="shared" si="31"/>
        <v>1</v>
      </c>
      <c r="N256">
        <v>1</v>
      </c>
      <c r="O256" t="str">
        <f t="shared" si="32"/>
        <v/>
      </c>
    </row>
    <row r="257" spans="1:15" ht="30.75" customHeight="1" x14ac:dyDescent="0.25">
      <c r="A257" s="108"/>
      <c r="B257" s="114" t="s">
        <v>180</v>
      </c>
      <c r="C257" s="114"/>
      <c r="D257" s="114"/>
      <c r="E257" s="66" t="s">
        <v>335</v>
      </c>
      <c r="F257" s="57"/>
      <c r="H257" s="1">
        <f t="shared" si="38"/>
        <v>0</v>
      </c>
      <c r="L257">
        <f t="shared" si="33"/>
        <v>254</v>
      </c>
      <c r="M257">
        <f t="shared" si="31"/>
        <v>1</v>
      </c>
      <c r="N257">
        <v>1</v>
      </c>
      <c r="O257" t="str">
        <f t="shared" si="32"/>
        <v/>
      </c>
    </row>
    <row r="258" spans="1:15" ht="30.75" customHeight="1" x14ac:dyDescent="0.25">
      <c r="A258" s="108" t="s">
        <v>360</v>
      </c>
      <c r="B258" s="114" t="s">
        <v>254</v>
      </c>
      <c r="C258" s="114"/>
      <c r="D258" s="114"/>
      <c r="E258" s="66" t="s">
        <v>335</v>
      </c>
      <c r="G258" s="1">
        <f>SUM(H258:H264)</f>
        <v>0</v>
      </c>
      <c r="H258" s="1">
        <f t="shared" si="38"/>
        <v>0</v>
      </c>
      <c r="K258" s="55" t="str">
        <f>IF(G258=7, 0, "Оцените, пожалуйста, Все показатели  - строка 258-264 вопрос №56")</f>
        <v>Оцените, пожалуйста, Все показатели  - строка 258-264 вопрос №56</v>
      </c>
      <c r="L258">
        <f t="shared" si="33"/>
        <v>255</v>
      </c>
      <c r="M258">
        <f t="shared" si="31"/>
        <v>0</v>
      </c>
      <c r="N258">
        <v>1</v>
      </c>
      <c r="O258">
        <f t="shared" si="32"/>
        <v>256</v>
      </c>
    </row>
    <row r="259" spans="1:15" x14ac:dyDescent="0.25">
      <c r="A259" s="108"/>
      <c r="B259" s="114" t="s">
        <v>186</v>
      </c>
      <c r="C259" s="114"/>
      <c r="D259" s="114"/>
      <c r="E259" s="66" t="s">
        <v>335</v>
      </c>
      <c r="H259" s="1">
        <f t="shared" si="38"/>
        <v>0</v>
      </c>
      <c r="L259">
        <f t="shared" si="33"/>
        <v>256</v>
      </c>
      <c r="M259">
        <f t="shared" si="31"/>
        <v>1</v>
      </c>
      <c r="N259">
        <v>1</v>
      </c>
      <c r="O259" t="str">
        <f t="shared" si="32"/>
        <v/>
      </c>
    </row>
    <row r="260" spans="1:15" x14ac:dyDescent="0.25">
      <c r="A260" s="108"/>
      <c r="B260" s="114" t="s">
        <v>187</v>
      </c>
      <c r="C260" s="114"/>
      <c r="D260" s="114"/>
      <c r="E260" s="66" t="s">
        <v>335</v>
      </c>
      <c r="H260" s="1">
        <f t="shared" si="38"/>
        <v>0</v>
      </c>
      <c r="L260">
        <f t="shared" si="33"/>
        <v>257</v>
      </c>
      <c r="M260">
        <f t="shared" ref="M260:M283" si="39">IF(K260=0,1,0)</f>
        <v>1</v>
      </c>
      <c r="N260">
        <v>1</v>
      </c>
      <c r="O260" t="str">
        <f t="shared" ref="O260:O283" si="40">IF(-M260+N260&lt;=0,"",ROW(K260)-ROW($K$2))</f>
        <v/>
      </c>
    </row>
    <row r="261" spans="1:15" x14ac:dyDescent="0.25">
      <c r="A261" s="108"/>
      <c r="B261" s="114" t="s">
        <v>179</v>
      </c>
      <c r="C261" s="114"/>
      <c r="D261" s="114"/>
      <c r="E261" s="66" t="s">
        <v>335</v>
      </c>
      <c r="H261" s="1">
        <f t="shared" si="38"/>
        <v>0</v>
      </c>
      <c r="L261">
        <f t="shared" ref="L261:L283" si="41">L260+1</f>
        <v>258</v>
      </c>
      <c r="M261">
        <f t="shared" si="39"/>
        <v>1</v>
      </c>
      <c r="N261">
        <v>1</v>
      </c>
      <c r="O261" t="str">
        <f t="shared" si="40"/>
        <v/>
      </c>
    </row>
    <row r="262" spans="1:15" ht="30" customHeight="1" x14ac:dyDescent="0.25">
      <c r="A262" s="108"/>
      <c r="B262" s="114" t="s">
        <v>188</v>
      </c>
      <c r="C262" s="114"/>
      <c r="D262" s="114"/>
      <c r="E262" s="66" t="s">
        <v>335</v>
      </c>
      <c r="H262" s="1">
        <f t="shared" si="38"/>
        <v>0</v>
      </c>
      <c r="L262">
        <f t="shared" si="41"/>
        <v>259</v>
      </c>
      <c r="M262">
        <f t="shared" si="39"/>
        <v>1</v>
      </c>
      <c r="N262">
        <v>1</v>
      </c>
      <c r="O262" t="str">
        <f t="shared" si="40"/>
        <v/>
      </c>
    </row>
    <row r="263" spans="1:15" x14ac:dyDescent="0.25">
      <c r="A263" s="108"/>
      <c r="B263" s="114" t="s">
        <v>189</v>
      </c>
      <c r="C263" s="114"/>
      <c r="D263" s="114"/>
      <c r="E263" s="66" t="s">
        <v>335</v>
      </c>
      <c r="H263" s="1">
        <f t="shared" si="38"/>
        <v>0</v>
      </c>
      <c r="L263">
        <f t="shared" si="41"/>
        <v>260</v>
      </c>
      <c r="M263">
        <f t="shared" si="39"/>
        <v>1</v>
      </c>
      <c r="N263">
        <v>1</v>
      </c>
      <c r="O263" t="str">
        <f t="shared" si="40"/>
        <v/>
      </c>
    </row>
    <row r="264" spans="1:15" x14ac:dyDescent="0.25">
      <c r="A264" s="108"/>
      <c r="B264" s="114" t="s">
        <v>190</v>
      </c>
      <c r="C264" s="114"/>
      <c r="D264" s="114"/>
      <c r="E264" s="66" t="s">
        <v>335</v>
      </c>
      <c r="H264" s="1">
        <f t="shared" si="38"/>
        <v>0</v>
      </c>
      <c r="L264">
        <f t="shared" si="41"/>
        <v>261</v>
      </c>
      <c r="M264">
        <f t="shared" si="39"/>
        <v>1</v>
      </c>
      <c r="N264">
        <v>1</v>
      </c>
      <c r="O264" t="str">
        <f t="shared" si="40"/>
        <v/>
      </c>
    </row>
    <row r="265" spans="1:15" x14ac:dyDescent="0.25">
      <c r="A265" s="108"/>
      <c r="B265" s="77" t="s">
        <v>299</v>
      </c>
      <c r="C265" s="92"/>
      <c r="D265" s="92"/>
      <c r="E265" s="66" t="s">
        <v>335</v>
      </c>
      <c r="H265" s="1">
        <f t="shared" si="38"/>
        <v>0</v>
      </c>
      <c r="K265" s="55">
        <f>IF(C265=0, IF(H265=0, 0, "Вы указали значение показателя для графы -ДРУГОЕ-, уточните его наименование в строке 265"), 0)</f>
        <v>0</v>
      </c>
      <c r="L265">
        <f t="shared" si="41"/>
        <v>262</v>
      </c>
      <c r="M265">
        <f t="shared" si="39"/>
        <v>1</v>
      </c>
      <c r="N265">
        <v>1</v>
      </c>
      <c r="O265" t="str">
        <f t="shared" si="40"/>
        <v/>
      </c>
    </row>
    <row r="266" spans="1:15" ht="33" customHeight="1" x14ac:dyDescent="0.25">
      <c r="A266" s="104" t="s">
        <v>361</v>
      </c>
      <c r="B266" s="105"/>
      <c r="C266" s="105"/>
      <c r="D266" s="105"/>
      <c r="E266" s="106"/>
      <c r="L266">
        <f t="shared" si="41"/>
        <v>263</v>
      </c>
      <c r="M266">
        <f t="shared" si="39"/>
        <v>1</v>
      </c>
      <c r="N266">
        <v>1</v>
      </c>
      <c r="O266" t="str">
        <f t="shared" si="40"/>
        <v/>
      </c>
    </row>
    <row r="267" spans="1:15" x14ac:dyDescent="0.25">
      <c r="A267" s="102" t="s">
        <v>196</v>
      </c>
      <c r="B267" s="102"/>
      <c r="C267" s="102"/>
      <c r="D267" s="103" t="s">
        <v>335</v>
      </c>
      <c r="E267" s="103"/>
      <c r="G267" s="1">
        <f>SUM(H267:H276)</f>
        <v>0</v>
      </c>
      <c r="H267" s="1">
        <f>IF(D267="-- выберите --",0,1)</f>
        <v>0</v>
      </c>
      <c r="K267" s="55" t="str">
        <f>IF(G267=0, "Вы не указали характерные тенденции  - строка 267-276 вопрос №57",0)</f>
        <v>Вы не указали характерные тенденции  - строка 267-276 вопрос №57</v>
      </c>
      <c r="L267">
        <f t="shared" si="41"/>
        <v>264</v>
      </c>
      <c r="M267">
        <f t="shared" si="39"/>
        <v>0</v>
      </c>
      <c r="N267">
        <v>1</v>
      </c>
      <c r="O267">
        <f t="shared" si="40"/>
        <v>265</v>
      </c>
    </row>
    <row r="268" spans="1:15" x14ac:dyDescent="0.25">
      <c r="A268" s="102" t="s">
        <v>197</v>
      </c>
      <c r="B268" s="102"/>
      <c r="C268" s="102"/>
      <c r="D268" s="103" t="s">
        <v>335</v>
      </c>
      <c r="E268" s="103"/>
      <c r="H268" s="1">
        <f t="shared" ref="H268:H276" si="42">IF(D268="-- выберите --",0,1)</f>
        <v>0</v>
      </c>
      <c r="L268">
        <f t="shared" si="41"/>
        <v>265</v>
      </c>
      <c r="M268">
        <f t="shared" si="39"/>
        <v>1</v>
      </c>
      <c r="N268">
        <v>1</v>
      </c>
      <c r="O268" t="str">
        <f t="shared" si="40"/>
        <v/>
      </c>
    </row>
    <row r="269" spans="1:15" ht="29.25" customHeight="1" x14ac:dyDescent="0.25">
      <c r="A269" s="102" t="s">
        <v>198</v>
      </c>
      <c r="B269" s="102"/>
      <c r="C269" s="102"/>
      <c r="D269" s="103" t="s">
        <v>335</v>
      </c>
      <c r="E269" s="103"/>
      <c r="H269" s="1">
        <f t="shared" si="42"/>
        <v>0</v>
      </c>
      <c r="L269">
        <f t="shared" si="41"/>
        <v>266</v>
      </c>
      <c r="M269">
        <f t="shared" si="39"/>
        <v>1</v>
      </c>
      <c r="N269">
        <v>1</v>
      </c>
      <c r="O269" t="str">
        <f t="shared" si="40"/>
        <v/>
      </c>
    </row>
    <row r="270" spans="1:15" x14ac:dyDescent="0.25">
      <c r="A270" s="102" t="s">
        <v>199</v>
      </c>
      <c r="B270" s="102"/>
      <c r="C270" s="102"/>
      <c r="D270" s="103" t="s">
        <v>335</v>
      </c>
      <c r="E270" s="103"/>
      <c r="H270" s="1">
        <f t="shared" si="42"/>
        <v>0</v>
      </c>
      <c r="L270">
        <f t="shared" si="41"/>
        <v>267</v>
      </c>
      <c r="M270">
        <f t="shared" si="39"/>
        <v>1</v>
      </c>
      <c r="N270">
        <v>1</v>
      </c>
      <c r="O270" t="str">
        <f t="shared" si="40"/>
        <v/>
      </c>
    </row>
    <row r="271" spans="1:15" ht="30" customHeight="1" x14ac:dyDescent="0.25">
      <c r="A271" s="102" t="s">
        <v>255</v>
      </c>
      <c r="B271" s="102"/>
      <c r="C271" s="102"/>
      <c r="D271" s="103" t="s">
        <v>335</v>
      </c>
      <c r="E271" s="103"/>
      <c r="H271" s="1">
        <f t="shared" si="42"/>
        <v>0</v>
      </c>
      <c r="L271">
        <f t="shared" si="41"/>
        <v>268</v>
      </c>
      <c r="M271">
        <f t="shared" si="39"/>
        <v>1</v>
      </c>
      <c r="N271">
        <v>1</v>
      </c>
      <c r="O271" t="str">
        <f t="shared" si="40"/>
        <v/>
      </c>
    </row>
    <row r="272" spans="1:15" ht="30.75" customHeight="1" x14ac:dyDescent="0.25">
      <c r="A272" s="102" t="s">
        <v>256</v>
      </c>
      <c r="B272" s="102"/>
      <c r="C272" s="102"/>
      <c r="D272" s="103" t="s">
        <v>335</v>
      </c>
      <c r="E272" s="103"/>
      <c r="H272" s="1">
        <f t="shared" si="42"/>
        <v>0</v>
      </c>
      <c r="L272">
        <f t="shared" si="41"/>
        <v>269</v>
      </c>
      <c r="M272">
        <f t="shared" si="39"/>
        <v>1</v>
      </c>
      <c r="N272">
        <v>1</v>
      </c>
      <c r="O272" t="str">
        <f t="shared" si="40"/>
        <v/>
      </c>
    </row>
    <row r="273" spans="1:15" ht="30" customHeight="1" x14ac:dyDescent="0.25">
      <c r="A273" s="102" t="s">
        <v>257</v>
      </c>
      <c r="B273" s="102"/>
      <c r="C273" s="102"/>
      <c r="D273" s="103" t="s">
        <v>335</v>
      </c>
      <c r="E273" s="103"/>
      <c r="H273" s="1">
        <f t="shared" si="42"/>
        <v>0</v>
      </c>
      <c r="L273">
        <f t="shared" si="41"/>
        <v>270</v>
      </c>
      <c r="M273">
        <f t="shared" si="39"/>
        <v>1</v>
      </c>
      <c r="N273">
        <v>1</v>
      </c>
      <c r="O273" t="str">
        <f t="shared" si="40"/>
        <v/>
      </c>
    </row>
    <row r="274" spans="1:15" ht="28.5" customHeight="1" x14ac:dyDescent="0.25">
      <c r="A274" s="102" t="s">
        <v>200</v>
      </c>
      <c r="B274" s="102"/>
      <c r="C274" s="102"/>
      <c r="D274" s="103" t="s">
        <v>335</v>
      </c>
      <c r="E274" s="103"/>
      <c r="H274" s="1">
        <f t="shared" si="42"/>
        <v>0</v>
      </c>
      <c r="L274">
        <f t="shared" si="41"/>
        <v>271</v>
      </c>
      <c r="M274">
        <f t="shared" si="39"/>
        <v>1</v>
      </c>
      <c r="N274">
        <v>1</v>
      </c>
      <c r="O274" t="str">
        <f t="shared" si="40"/>
        <v/>
      </c>
    </row>
    <row r="275" spans="1:15" x14ac:dyDescent="0.25">
      <c r="A275" s="102" t="s">
        <v>201</v>
      </c>
      <c r="B275" s="102"/>
      <c r="C275" s="102"/>
      <c r="D275" s="103" t="s">
        <v>335</v>
      </c>
      <c r="E275" s="103"/>
      <c r="H275" s="1">
        <f t="shared" si="42"/>
        <v>0</v>
      </c>
      <c r="L275">
        <f t="shared" si="41"/>
        <v>272</v>
      </c>
      <c r="M275">
        <f t="shared" si="39"/>
        <v>1</v>
      </c>
      <c r="N275">
        <v>1</v>
      </c>
      <c r="O275" t="str">
        <f t="shared" si="40"/>
        <v/>
      </c>
    </row>
    <row r="276" spans="1:15" ht="15" customHeight="1" x14ac:dyDescent="0.25">
      <c r="A276" s="77" t="s">
        <v>299</v>
      </c>
      <c r="B276" s="92"/>
      <c r="C276" s="92"/>
      <c r="D276" s="103" t="s">
        <v>335</v>
      </c>
      <c r="E276" s="103"/>
      <c r="H276" s="1">
        <f t="shared" si="42"/>
        <v>0</v>
      </c>
      <c r="K276" s="55">
        <f>IF(B276=0, IF(H276=0, 0, "Вы указали -ДА- в графе -ДРУГОЕ-, уточните тенденцию в строке 276"), 0)</f>
        <v>0</v>
      </c>
      <c r="L276">
        <f t="shared" si="41"/>
        <v>273</v>
      </c>
      <c r="M276">
        <f t="shared" si="39"/>
        <v>1</v>
      </c>
      <c r="N276">
        <v>1</v>
      </c>
      <c r="O276" t="str">
        <f t="shared" si="40"/>
        <v/>
      </c>
    </row>
    <row r="277" spans="1:15" ht="31.5" customHeight="1" x14ac:dyDescent="0.25">
      <c r="A277" s="108" t="s">
        <v>202</v>
      </c>
      <c r="B277" s="108"/>
      <c r="C277" s="108"/>
      <c r="D277" s="108"/>
      <c r="E277" s="67" t="s">
        <v>335</v>
      </c>
      <c r="K277" s="55" t="str">
        <f>IF(E277=F241, "Вы не указали, пользуется ли Ваша компания льготой  - строка 277 вопрос №58",0)</f>
        <v>Вы не указали, пользуется ли Ваша компания льготой  - строка 277 вопрос №58</v>
      </c>
      <c r="L277">
        <f t="shared" si="41"/>
        <v>274</v>
      </c>
      <c r="M277">
        <f t="shared" si="39"/>
        <v>0</v>
      </c>
      <c r="N277">
        <v>1</v>
      </c>
      <c r="O277">
        <f t="shared" si="40"/>
        <v>275</v>
      </c>
    </row>
    <row r="278" spans="1:15" ht="33" customHeight="1" x14ac:dyDescent="0.25">
      <c r="A278" s="108" t="s">
        <v>328</v>
      </c>
      <c r="B278" s="108"/>
      <c r="C278" s="108"/>
      <c r="D278" s="108"/>
      <c r="E278" s="2" t="s">
        <v>335</v>
      </c>
      <c r="K278" s="55">
        <f>IF(E277="да",IF(E278=F241,"Вы не указали сумму льготы  - строка 278 вопрос №59",0),0)</f>
        <v>0</v>
      </c>
      <c r="L278">
        <f t="shared" si="41"/>
        <v>275</v>
      </c>
      <c r="M278">
        <f t="shared" si="39"/>
        <v>1</v>
      </c>
      <c r="N278">
        <v>1</v>
      </c>
      <c r="O278" t="str">
        <f t="shared" si="40"/>
        <v/>
      </c>
    </row>
    <row r="279" spans="1:15" x14ac:dyDescent="0.25">
      <c r="A279" s="108" t="s">
        <v>362</v>
      </c>
      <c r="B279" s="114" t="s">
        <v>203</v>
      </c>
      <c r="C279" s="114"/>
      <c r="D279" s="127" t="s">
        <v>335</v>
      </c>
      <c r="E279" s="127"/>
      <c r="G279" s="1">
        <f>SUM(H279:H282)</f>
        <v>0</v>
      </c>
      <c r="H279" s="1">
        <f t="shared" ref="H279:H282" si="43">IF(D279="-- выберите --",0,1)</f>
        <v>0</v>
      </c>
      <c r="K279" s="55" t="str">
        <f>IF(G279=4, 0, "Оцените, пожалуйста, Все показатели  - строка 279-282 вопрос №60")</f>
        <v>Оцените, пожалуйста, Все показатели  - строка 279-282 вопрос №60</v>
      </c>
      <c r="L279">
        <f t="shared" si="41"/>
        <v>276</v>
      </c>
      <c r="M279">
        <f t="shared" si="39"/>
        <v>0</v>
      </c>
      <c r="N279">
        <v>1</v>
      </c>
      <c r="O279">
        <f t="shared" si="40"/>
        <v>277</v>
      </c>
    </row>
    <row r="280" spans="1:15" x14ac:dyDescent="0.25">
      <c r="A280" s="108"/>
      <c r="B280" s="114" t="s">
        <v>204</v>
      </c>
      <c r="C280" s="114"/>
      <c r="D280" s="127" t="s">
        <v>335</v>
      </c>
      <c r="E280" s="127"/>
      <c r="H280" s="1">
        <f t="shared" si="43"/>
        <v>0</v>
      </c>
      <c r="L280">
        <f t="shared" si="41"/>
        <v>277</v>
      </c>
      <c r="M280">
        <f t="shared" si="39"/>
        <v>1</v>
      </c>
      <c r="N280">
        <v>1</v>
      </c>
      <c r="O280" t="str">
        <f t="shared" si="40"/>
        <v/>
      </c>
    </row>
    <row r="281" spans="1:15" ht="30" customHeight="1" x14ac:dyDescent="0.25">
      <c r="A281" s="108"/>
      <c r="B281" s="114" t="s">
        <v>320</v>
      </c>
      <c r="C281" s="114"/>
      <c r="D281" s="127" t="s">
        <v>335</v>
      </c>
      <c r="E281" s="127"/>
      <c r="H281" s="1">
        <f t="shared" si="43"/>
        <v>0</v>
      </c>
      <c r="L281">
        <f t="shared" si="41"/>
        <v>278</v>
      </c>
      <c r="M281">
        <f t="shared" si="39"/>
        <v>1</v>
      </c>
      <c r="N281">
        <v>1</v>
      </c>
      <c r="O281" t="str">
        <f t="shared" si="40"/>
        <v/>
      </c>
    </row>
    <row r="282" spans="1:15" x14ac:dyDescent="0.25">
      <c r="A282" s="108"/>
      <c r="B282" s="114" t="s">
        <v>258</v>
      </c>
      <c r="C282" s="114"/>
      <c r="D282" s="127" t="s">
        <v>335</v>
      </c>
      <c r="E282" s="127"/>
      <c r="H282" s="1">
        <f t="shared" si="43"/>
        <v>0</v>
      </c>
      <c r="L282">
        <f t="shared" si="41"/>
        <v>279</v>
      </c>
      <c r="M282">
        <f t="shared" si="39"/>
        <v>1</v>
      </c>
      <c r="N282">
        <v>1</v>
      </c>
      <c r="O282" t="str">
        <f t="shared" si="40"/>
        <v/>
      </c>
    </row>
    <row r="283" spans="1:15" ht="30.75" customHeight="1" x14ac:dyDescent="0.25">
      <c r="A283" s="108" t="s">
        <v>329</v>
      </c>
      <c r="B283" s="108"/>
      <c r="C283" s="108"/>
      <c r="D283" s="108"/>
      <c r="E283" s="67" t="s">
        <v>335</v>
      </c>
      <c r="K283" s="55" t="str">
        <f>IF(E283="-- выберите --","Подтвердите согласие на бесплатную публикацию профайла в отчете - строка 283 вопрос №61",IF(E283="нет","Вы отказались от бесплатной публикации отчета (строка 283 вопрос №61)",0))</f>
        <v>Подтвердите согласие на бесплатную публикацию профайла в отчете - строка 283 вопрос №61</v>
      </c>
      <c r="L283">
        <f t="shared" si="41"/>
        <v>280</v>
      </c>
      <c r="M283">
        <f t="shared" si="39"/>
        <v>0</v>
      </c>
      <c r="N283">
        <v>1</v>
      </c>
      <c r="O283">
        <f t="shared" si="40"/>
        <v>281</v>
      </c>
    </row>
    <row r="284" spans="1:15" ht="45" customHeight="1" x14ac:dyDescent="0.25">
      <c r="A284" s="221" t="str">
        <f>IF(F288=0,"Мы благодарим Вас за участие в нашем исследовании! Просим направить заполненную анкету на адрес Zhd@russoft.org",IF(F288=1,"При заполнении анкеты допущены неточности - перечень замечаний ниже","Вы отказались от бесплатной публикации отчета (стр.283 вопр.№61)"))</f>
        <v>При заполнении анкеты допущены неточности - перечень замечаний ниже</v>
      </c>
      <c r="B284" s="221"/>
      <c r="C284" s="221"/>
      <c r="D284" s="221"/>
      <c r="E284" s="221"/>
    </row>
    <row r="285" spans="1:15" ht="32.25" customHeight="1" x14ac:dyDescent="0.25">
      <c r="A285" s="126" t="s">
        <v>211</v>
      </c>
      <c r="B285" s="126"/>
      <c r="C285" s="126"/>
      <c r="D285" s="126"/>
      <c r="E285" s="126"/>
    </row>
    <row r="286" spans="1:15" s="54" customFormat="1" x14ac:dyDescent="0.25">
      <c r="A286" s="162" t="s">
        <v>331</v>
      </c>
      <c r="B286" s="162"/>
      <c r="C286" s="162"/>
      <c r="D286" s="162"/>
      <c r="E286" s="162"/>
      <c r="F286" s="56"/>
      <c r="G286" s="4"/>
      <c r="H286" s="4"/>
      <c r="K286" s="64"/>
    </row>
    <row r="287" spans="1:15" s="54" customFormat="1" x14ac:dyDescent="0.25">
      <c r="A287" s="64" t="str">
        <f>IF(L3&gt;COUNT($O$3:$O$283)," ",INDEX($K$3:$K$283,SMALL($O$3:$O$283,ROW(K3)-2)))</f>
        <v>Вы не указали наименование компании - строка 3 вопрос №1</v>
      </c>
      <c r="D287" s="65"/>
      <c r="E287" s="65"/>
      <c r="F287" s="56"/>
      <c r="G287" s="4"/>
      <c r="H287" s="4"/>
      <c r="K287" s="64"/>
    </row>
    <row r="288" spans="1:15" s="54" customFormat="1" x14ac:dyDescent="0.25">
      <c r="A288" s="64" t="str">
        <f t="shared" ref="A288:A296" si="44">IF(L4&gt;COUNT($O$3:$O$283),"",INDEX($K$3:$K$283,SMALL($O$3:$O$283,ROW(K4)-2)))</f>
        <v>Вы не указали англ. наименование компании - строка 4 вопрос №2</v>
      </c>
      <c r="F288" s="76">
        <f>IF(A287=" ",0,IF(A287="Вы отказались от бесплатной публикации отчета (строка 283 вопрос №61)",2,1))</f>
        <v>1</v>
      </c>
      <c r="G288" s="4"/>
      <c r="H288" s="4"/>
      <c r="K288" s="64"/>
    </row>
    <row r="289" spans="1:11" s="54" customFormat="1" x14ac:dyDescent="0.25">
      <c r="A289" s="64" t="str">
        <f t="shared" si="44"/>
        <v>Вы не указали год основания компании - строка 5 вопрос №3</v>
      </c>
      <c r="F289" s="56"/>
      <c r="G289" s="4"/>
      <c r="H289" s="4"/>
      <c r="K289" s="64"/>
    </row>
    <row r="290" spans="1:11" s="54" customFormat="1" x14ac:dyDescent="0.25">
      <c r="A290" s="64" t="str">
        <f t="shared" si="44"/>
        <v>Вы не указали головной офис компании - строка 6 вопрос №4</v>
      </c>
      <c r="F290" s="56"/>
      <c r="G290" s="4"/>
      <c r="H290" s="4"/>
      <c r="K290" s="64"/>
    </row>
    <row r="291" spans="1:11" s="54" customFormat="1" x14ac:dyDescent="0.25">
      <c r="A291" s="64" t="str">
        <f t="shared" si="44"/>
        <v>Вы не указали адрес веб-сайта компании - строка 7 вопрос №5</v>
      </c>
      <c r="F291" s="56"/>
      <c r="G291" s="4"/>
      <c r="H291" s="4"/>
      <c r="K291" s="64"/>
    </row>
    <row r="292" spans="1:11" s="54" customFormat="1" x14ac:dyDescent="0.25">
      <c r="A292" s="64" t="str">
        <f t="shared" si="44"/>
        <v>Вы не указали адрес электронной почты - строка 8 вопрос №6</v>
      </c>
      <c r="F292" s="56"/>
      <c r="G292" s="4"/>
      <c r="H292" s="4"/>
      <c r="K292" s="64"/>
    </row>
    <row r="293" spans="1:11" s="54" customFormat="1" x14ac:dyDescent="0.25">
      <c r="A293" s="64" t="str">
        <f t="shared" si="44"/>
        <v>Вы не указали контактный телефон - строка 9 вопрос №7</v>
      </c>
      <c r="F293" s="56"/>
      <c r="G293" s="4"/>
      <c r="H293" s="4"/>
      <c r="K293" s="64"/>
    </row>
    <row r="294" spans="1:11" s="54" customFormat="1" x14ac:dyDescent="0.25">
      <c r="A294" s="64" t="str">
        <f t="shared" si="44"/>
        <v>Вы не указали ФИО контактного лица - строка 10 вопрос №8</v>
      </c>
      <c r="F294" s="56"/>
      <c r="G294" s="4"/>
      <c r="H294" s="4"/>
      <c r="K294" s="64"/>
    </row>
    <row r="295" spans="1:11" s="54" customFormat="1" x14ac:dyDescent="0.25">
      <c r="A295" s="64" t="str">
        <f t="shared" si="44"/>
        <v>Вы не указали должность контактного лица - строка 11 вопрос №8</v>
      </c>
      <c r="F295" s="56"/>
      <c r="G295" s="4"/>
      <c r="H295" s="4"/>
      <c r="K295" s="64"/>
    </row>
    <row r="296" spans="1:11" s="54" customFormat="1" x14ac:dyDescent="0.25">
      <c r="A296" s="64" t="str">
        <f t="shared" si="44"/>
        <v>Вы не указали специализацию компании - строка 12-23 вопрос №9</v>
      </c>
      <c r="F296" s="56"/>
      <c r="G296" s="4"/>
      <c r="H296" s="4"/>
      <c r="K296" s="64"/>
    </row>
    <row r="297" spans="1:11" s="54" customFormat="1" x14ac:dyDescent="0.25">
      <c r="A297" s="64" t="str">
        <f>IF(K13&gt;COUNT($O$3:$O$283),"",INDEX($K$3:$K$283,SMALL($O$3:$O$283,ROW(J13)-2)))</f>
        <v>Вы не выбрали основную специализацию в строке 24</v>
      </c>
      <c r="F297" s="56"/>
      <c r="G297" s="4"/>
      <c r="H297" s="4"/>
      <c r="K297" s="64"/>
    </row>
    <row r="298" spans="1:11" s="54" customFormat="1" x14ac:dyDescent="0.25">
      <c r="A298" s="64" t="str">
        <f>IF(K14&gt;COUNT($O$3:$O$283),"",INDEX($K$3:$K$283,SMALL($O$3:$O$283,ROW(J14)-2)))</f>
        <v>Вы не предоставили данные об удаленных центрах компании - строка 29-41 вопрос №10</v>
      </c>
      <c r="F298" s="56"/>
      <c r="G298" s="4"/>
      <c r="H298" s="4"/>
      <c r="K298" s="64"/>
    </row>
    <row r="299" spans="1:11" s="54" customFormat="1" x14ac:dyDescent="0.25">
      <c r="A299" s="64" t="str">
        <f t="shared" ref="A299:A330" si="45">IF(L15&gt;COUNT($O$3:$O$283),"",INDEX($K$3:$K$283,SMALL($O$3:$O$283,ROW(K15)-2)))</f>
        <v>Вы не предоставили данные об офисах продаж - строка 45-57 вопрос №11</v>
      </c>
      <c r="F299" s="56"/>
      <c r="G299" s="4"/>
      <c r="H299" s="4"/>
      <c r="K299" s="64"/>
    </row>
    <row r="300" spans="1:11" s="54" customFormat="1" x14ac:dyDescent="0.25">
      <c r="A300" s="64" t="str">
        <f t="shared" si="45"/>
        <v>Вы не предоставили данные о географии клиентов - строка 61-73 вопрос №12</v>
      </c>
      <c r="F300" s="56"/>
      <c r="G300" s="4"/>
      <c r="H300" s="4"/>
      <c r="K300" s="64"/>
    </row>
    <row r="301" spans="1:11" s="54" customFormat="1" x14ac:dyDescent="0.25">
      <c r="A301" s="64" t="str">
        <f t="shared" si="45"/>
        <v>Вы не указали Ваши вертикальные рынки - строка 76-95 вопрос №13</v>
      </c>
      <c r="F301" s="56"/>
      <c r="G301" s="4"/>
      <c r="H301" s="4"/>
      <c r="K301" s="64"/>
    </row>
    <row r="302" spans="1:11" s="54" customFormat="1" x14ac:dyDescent="0.25">
      <c r="A302" s="64" t="str">
        <f t="shared" si="45"/>
        <v>Вы не указали используемые языки программирования- строка 98-105 вопрос №15</v>
      </c>
      <c r="F302" s="76"/>
      <c r="G302" s="4"/>
      <c r="H302" s="4"/>
      <c r="K302" s="64"/>
    </row>
    <row r="303" spans="1:11" x14ac:dyDescent="0.25">
      <c r="A303" s="64" t="str">
        <f t="shared" si="45"/>
        <v>Вы не указали используемые инструментальные средства- строка 107-114 вопрос №16</v>
      </c>
      <c r="F303" s="54"/>
      <c r="G303" s="1">
        <f>K28</f>
        <v>0</v>
      </c>
    </row>
    <row r="304" spans="1:11" x14ac:dyDescent="0.25">
      <c r="A304" s="64" t="str">
        <f t="shared" si="45"/>
        <v>Вы не указали используемые ОС- строка 115-125 вопрос №17</v>
      </c>
      <c r="F304" s="76"/>
    </row>
    <row r="305" spans="1:6" x14ac:dyDescent="0.25">
      <c r="A305" s="64" t="str">
        <f t="shared" si="45"/>
        <v>Вы не указали используемые СУБД- строка 126-142 вопрос №18</v>
      </c>
      <c r="F305" s="76"/>
    </row>
    <row r="306" spans="1:6" x14ac:dyDescent="0.25">
      <c r="A306" s="64" t="str">
        <f t="shared" si="45"/>
        <v>Вы не предоставили данные о развитии инфраструктуры - строка 144-147 вопрос №19</v>
      </c>
      <c r="F306" s="76"/>
    </row>
    <row r="307" spans="1:6" x14ac:dyDescent="0.25">
      <c r="A307" s="64" t="str">
        <f t="shared" si="45"/>
        <v>Вы не выбрали размер затрат на аренду- строка 148 вопрос №20</v>
      </c>
      <c r="F307" s="76"/>
    </row>
    <row r="308" spans="1:6" x14ac:dyDescent="0.25">
      <c r="A308" s="64" t="str">
        <f t="shared" si="45"/>
        <v>Вы не указали тенденцию изменения затрат на аренду офиса в течение 2015 года - строка 149 вопрос №21</v>
      </c>
      <c r="F308" s="76"/>
    </row>
    <row r="309" spans="1:6" x14ac:dyDescent="0.25">
      <c r="A309" s="64" t="str">
        <f t="shared" si="45"/>
        <v>Вы не указали тенденцию изменения численности сотрудников в течение 2015 года - строка 152 вопрос №23</v>
      </c>
      <c r="F309" s="76"/>
    </row>
    <row r="310" spans="1:6" x14ac:dyDescent="0.25">
      <c r="A310" s="64" t="str">
        <f t="shared" si="45"/>
        <v>Вы не предоставили данные о доле новых сотрудников, прибывших из-за рубежа - строка 153 вопрос №24</v>
      </c>
      <c r="F310" s="76"/>
    </row>
    <row r="311" spans="1:6" x14ac:dyDescent="0.25">
      <c r="A311" s="64" t="str">
        <f t="shared" si="45"/>
        <v>Вы не ответили на вопрос о миграции сотрудников - строка 154 вопрос №25</v>
      </c>
      <c r="F311" s="76"/>
    </row>
    <row r="312" spans="1:6" x14ac:dyDescent="0.25">
      <c r="A312" s="64" t="str">
        <f t="shared" si="45"/>
        <v>Вы не указали тенденцию изменения численности сотрудников в течение 2016 года - строка 155 вопрос №26</v>
      </c>
      <c r="F312" s="76"/>
    </row>
    <row r="313" spans="1:6" x14ac:dyDescent="0.25">
      <c r="A313" s="64" t="str">
        <f t="shared" si="45"/>
        <v>Вы не указали тенденцию изменения уровня зарплаты в 2015 году - строка 156 вопрос №27</v>
      </c>
      <c r="F313" s="76"/>
    </row>
    <row r="314" spans="1:6" x14ac:dyDescent="0.25">
      <c r="A314" s="64" t="str">
        <f t="shared" si="45"/>
        <v>Вы не предоставили данные о % специалистов, владеющих иностранными языками - строка 157-160 вопрос №28</v>
      </c>
      <c r="F314" s="76"/>
    </row>
    <row r="315" spans="1:6" x14ac:dyDescent="0.25">
      <c r="A315" s="64" t="str">
        <f t="shared" si="45"/>
        <v>Вы не ответили на вопрос о % сотрудников, покинувших компанию - строка 161 вопрос №29</v>
      </c>
      <c r="F315" s="76"/>
    </row>
    <row r="316" spans="1:6" x14ac:dyDescent="0.25">
      <c r="A316" s="64" t="str">
        <f t="shared" si="45"/>
        <v>Вы не ответили на вопрос о % выпускников, принятых в компанию - строка 162 вопрос №30</v>
      </c>
      <c r="F316" s="76"/>
    </row>
    <row r="317" spans="1:6" x14ac:dyDescent="0.25">
      <c r="A317" s="64" t="str">
        <f t="shared" si="45"/>
        <v>Вы не предоставили данные о вузах - строка 164-167 вопрос №31</v>
      </c>
      <c r="F317" s="76"/>
    </row>
    <row r="318" spans="1:6" x14ac:dyDescent="0.25">
      <c r="A318" s="64" t="str">
        <f t="shared" si="45"/>
        <v>Вы не предоставили данные о партнерских программах - строка 168-171 вопрос №32</v>
      </c>
      <c r="F318" s="76"/>
    </row>
    <row r="319" spans="1:6" x14ac:dyDescent="0.25">
      <c r="A319" s="64" t="str">
        <f t="shared" si="45"/>
        <v>Вы не предоставили данные о вузах - строка 173-175 вопрос №33</v>
      </c>
    </row>
    <row r="320" spans="1:6" x14ac:dyDescent="0.25">
      <c r="A320" s="64" t="str">
        <f t="shared" si="45"/>
        <v>Вы не предоставили данные о принятых в 2015 году специалистах - строка 176-186 вопрос №34</v>
      </c>
    </row>
    <row r="321" spans="1:1" x14ac:dyDescent="0.25">
      <c r="A321" s="64" t="str">
        <f t="shared" si="45"/>
        <v>Вы не предоставили данные о системе управления качеством - строка 188-192 вопрос №35</v>
      </c>
    </row>
    <row r="322" spans="1:1" x14ac:dyDescent="0.25">
      <c r="A322" s="64" t="str">
        <f t="shared" si="45"/>
        <v>Вы не указали, намерены ли пройти сертификацию - строка 193 вопрос №36</v>
      </c>
    </row>
    <row r="323" spans="1:1" x14ac:dyDescent="0.25">
      <c r="A323" s="64" t="str">
        <f t="shared" si="45"/>
        <v>Вы не указали диапазон годового оборота - строка 195 вопрос №37</v>
      </c>
    </row>
    <row r="324" spans="1:1" x14ac:dyDescent="0.25">
      <c r="A324" s="64" t="str">
        <f t="shared" si="45"/>
        <v>Вы не указали тенденцию изменения оборота в 2015 году - строка 197 вопрос №39</v>
      </c>
    </row>
    <row r="325" spans="1:1" x14ac:dyDescent="0.25">
      <c r="A325" s="64" t="str">
        <f t="shared" si="45"/>
        <v>Вы не указали тенденцию изменения оборота в 2016 году - строка 198 вопрос №40</v>
      </c>
    </row>
    <row r="326" spans="1:1" x14ac:dyDescent="0.25">
      <c r="A326" s="64" t="str">
        <f t="shared" si="45"/>
        <v>Вы не предоставили данные о привлечении инвестиций - строка 199-201 вопрос №41</v>
      </c>
    </row>
    <row r="327" spans="1:1" x14ac:dyDescent="0.25">
      <c r="A327" s="64" t="str">
        <f t="shared" si="45"/>
        <v>Вы не указали % долю экспорта в общей выручке- строка 203 вопрос №42</v>
      </c>
    </row>
    <row r="328" spans="1:1" x14ac:dyDescent="0.25">
      <c r="A328" s="64" t="str">
        <f t="shared" si="45"/>
        <v>Вы не указали тенденцию изменения объема экспорта в 2015 году - строка 204 вопрос №43</v>
      </c>
    </row>
    <row r="329" spans="1:1" x14ac:dyDescent="0.25">
      <c r="A329" s="64" t="str">
        <f t="shared" si="45"/>
        <v>Вы не указали тенденцию изменения объема экспорта в 2016 году - строка 205 вопрос №44</v>
      </c>
    </row>
    <row r="330" spans="1:1" x14ac:dyDescent="0.25">
      <c r="A330" s="64" t="str">
        <f t="shared" si="45"/>
        <v>Вы не предоставили данные о структуре экспорта - строка 206-210 вопрос №45</v>
      </c>
    </row>
    <row r="331" spans="1:1" x14ac:dyDescent="0.25">
      <c r="A331" s="64" t="str">
        <f t="shared" ref="A331:A362" si="46">IF(L47&gt;COUNT($O$3:$O$283),"",INDEX($K$3:$K$283,SMALL($O$3:$O$283,ROW(K47)-2)))</f>
        <v>Вы не предоставили данные о структуре дохода - строка 212-216 вопрос №46</v>
      </c>
    </row>
    <row r="332" spans="1:1" x14ac:dyDescent="0.25">
      <c r="A332" s="64" t="str">
        <f t="shared" si="46"/>
        <v>Вы не указали, является ли Ваша компания сервисной - строка 218</v>
      </c>
    </row>
    <row r="333" spans="1:1" x14ac:dyDescent="0.25">
      <c r="A333" s="64" t="str">
        <f t="shared" si="46"/>
        <v>Вы не выбрали приоритетную задачу компании -  строка 239 вопрос №52</v>
      </c>
    </row>
    <row r="334" spans="1:1" x14ac:dyDescent="0.25">
      <c r="A334" s="64" t="str">
        <f t="shared" si="46"/>
        <v>Вы не указали задачи компании -  строка 241-246 вопрос №52</v>
      </c>
    </row>
    <row r="335" spans="1:1" x14ac:dyDescent="0.25">
      <c r="A335" s="64" t="str">
        <f t="shared" si="46"/>
        <v>Вы не указали,как изменилась гос.поддержка  - строка 248 вопрос №53</v>
      </c>
    </row>
    <row r="336" spans="1:1" x14ac:dyDescent="0.25">
      <c r="A336" s="64" t="str">
        <f t="shared" si="46"/>
        <v>Вы не указали,как изменилась  ситуация в сфере защиты прав собственности  - строка 249 вопрос №54</v>
      </c>
    </row>
    <row r="337" spans="1:1" x14ac:dyDescent="0.25">
      <c r="A337" s="64" t="str">
        <f t="shared" si="46"/>
        <v>Оцените, пожалуйста, Все показатели  - строка 250-257 вопрос №55</v>
      </c>
    </row>
    <row r="338" spans="1:1" x14ac:dyDescent="0.25">
      <c r="A338" s="64" t="str">
        <f t="shared" si="46"/>
        <v>Оцените, пожалуйста, Все показатели  - строка 258-264 вопрос №56</v>
      </c>
    </row>
    <row r="339" spans="1:1" x14ac:dyDescent="0.25">
      <c r="A339" s="64" t="str">
        <f t="shared" si="46"/>
        <v>Вы не указали характерные тенденции  - строка 267-276 вопрос №57</v>
      </c>
    </row>
    <row r="340" spans="1:1" x14ac:dyDescent="0.25">
      <c r="A340" s="64" t="str">
        <f t="shared" si="46"/>
        <v>Вы не указали, пользуется ли Ваша компания льготой  - строка 277 вопрос №58</v>
      </c>
    </row>
    <row r="341" spans="1:1" x14ac:dyDescent="0.25">
      <c r="A341" s="64" t="str">
        <f t="shared" si="46"/>
        <v>Оцените, пожалуйста, Все показатели  - строка 279-282 вопрос №60</v>
      </c>
    </row>
    <row r="342" spans="1:1" x14ac:dyDescent="0.25">
      <c r="A342" s="64" t="str">
        <f t="shared" si="46"/>
        <v>Подтвердите согласие на бесплатную публикацию профайла в отчете - строка 283 вопрос №61</v>
      </c>
    </row>
    <row r="343" spans="1:1" x14ac:dyDescent="0.25">
      <c r="A343" s="64" t="str">
        <f t="shared" si="46"/>
        <v/>
      </c>
    </row>
    <row r="344" spans="1:1" x14ac:dyDescent="0.25">
      <c r="A344" s="64" t="str">
        <f t="shared" si="46"/>
        <v/>
      </c>
    </row>
    <row r="345" spans="1:1" x14ac:dyDescent="0.25">
      <c r="A345" s="64" t="str">
        <f t="shared" si="46"/>
        <v/>
      </c>
    </row>
    <row r="346" spans="1:1" x14ac:dyDescent="0.25">
      <c r="A346" s="64" t="str">
        <f t="shared" si="46"/>
        <v/>
      </c>
    </row>
    <row r="347" spans="1:1" x14ac:dyDescent="0.25">
      <c r="A347" s="64" t="str">
        <f t="shared" si="46"/>
        <v/>
      </c>
    </row>
    <row r="348" spans="1:1" x14ac:dyDescent="0.25">
      <c r="A348" s="64" t="str">
        <f t="shared" si="46"/>
        <v/>
      </c>
    </row>
    <row r="349" spans="1:1" x14ac:dyDescent="0.25">
      <c r="A349" s="64" t="str">
        <f t="shared" si="46"/>
        <v/>
      </c>
    </row>
    <row r="350" spans="1:1" x14ac:dyDescent="0.25">
      <c r="A350" s="64" t="str">
        <f t="shared" si="46"/>
        <v/>
      </c>
    </row>
    <row r="351" spans="1:1" x14ac:dyDescent="0.25">
      <c r="A351" s="64" t="str">
        <f t="shared" si="46"/>
        <v/>
      </c>
    </row>
    <row r="352" spans="1:1" x14ac:dyDescent="0.25">
      <c r="A352" s="64" t="str">
        <f t="shared" si="46"/>
        <v/>
      </c>
    </row>
    <row r="353" spans="1:1" x14ac:dyDescent="0.25">
      <c r="A353" s="64" t="str">
        <f t="shared" si="46"/>
        <v/>
      </c>
    </row>
    <row r="354" spans="1:1" x14ac:dyDescent="0.25">
      <c r="A354" s="64" t="str">
        <f t="shared" si="46"/>
        <v/>
      </c>
    </row>
    <row r="355" spans="1:1" x14ac:dyDescent="0.25">
      <c r="A355" s="64" t="str">
        <f t="shared" si="46"/>
        <v/>
      </c>
    </row>
    <row r="356" spans="1:1" x14ac:dyDescent="0.25">
      <c r="A356" s="64" t="str">
        <f t="shared" si="46"/>
        <v/>
      </c>
    </row>
    <row r="357" spans="1:1" x14ac:dyDescent="0.25">
      <c r="A357" s="64" t="str">
        <f t="shared" si="46"/>
        <v/>
      </c>
    </row>
    <row r="358" spans="1:1" x14ac:dyDescent="0.25">
      <c r="A358" s="64" t="str">
        <f t="shared" si="46"/>
        <v/>
      </c>
    </row>
    <row r="359" spans="1:1" x14ac:dyDescent="0.25">
      <c r="A359" s="64" t="str">
        <f t="shared" si="46"/>
        <v/>
      </c>
    </row>
    <row r="360" spans="1:1" x14ac:dyDescent="0.25">
      <c r="A360" s="64" t="str">
        <f t="shared" si="46"/>
        <v/>
      </c>
    </row>
    <row r="361" spans="1:1" x14ac:dyDescent="0.25">
      <c r="A361" s="64" t="str">
        <f t="shared" si="46"/>
        <v/>
      </c>
    </row>
    <row r="362" spans="1:1" x14ac:dyDescent="0.25">
      <c r="A362" s="64" t="str">
        <f t="shared" si="46"/>
        <v/>
      </c>
    </row>
    <row r="363" spans="1:1" x14ac:dyDescent="0.25">
      <c r="A363" s="64" t="str">
        <f t="shared" ref="A363:A394" si="47">IF(L79&gt;COUNT($O$3:$O$283),"",INDEX($K$3:$K$283,SMALL($O$3:$O$283,ROW(K79)-2)))</f>
        <v/>
      </c>
    </row>
    <row r="364" spans="1:1" x14ac:dyDescent="0.25">
      <c r="A364" s="64" t="str">
        <f t="shared" si="47"/>
        <v/>
      </c>
    </row>
    <row r="365" spans="1:1" x14ac:dyDescent="0.25">
      <c r="A365" s="64" t="str">
        <f t="shared" si="47"/>
        <v/>
      </c>
    </row>
    <row r="366" spans="1:1" x14ac:dyDescent="0.25">
      <c r="A366" s="64" t="str">
        <f t="shared" si="47"/>
        <v/>
      </c>
    </row>
    <row r="367" spans="1:1" x14ac:dyDescent="0.25">
      <c r="A367" s="64" t="str">
        <f t="shared" si="47"/>
        <v/>
      </c>
    </row>
    <row r="368" spans="1:1" x14ac:dyDescent="0.25">
      <c r="A368" s="64" t="str">
        <f t="shared" si="47"/>
        <v/>
      </c>
    </row>
    <row r="369" spans="1:1" x14ac:dyDescent="0.25">
      <c r="A369" s="64" t="str">
        <f t="shared" si="47"/>
        <v/>
      </c>
    </row>
    <row r="370" spans="1:1" x14ac:dyDescent="0.25">
      <c r="A370" s="64" t="str">
        <f t="shared" si="47"/>
        <v/>
      </c>
    </row>
    <row r="371" spans="1:1" x14ac:dyDescent="0.25">
      <c r="A371" s="64" t="str">
        <f t="shared" si="47"/>
        <v/>
      </c>
    </row>
    <row r="372" spans="1:1" x14ac:dyDescent="0.25">
      <c r="A372" s="64" t="str">
        <f t="shared" si="47"/>
        <v/>
      </c>
    </row>
    <row r="373" spans="1:1" x14ac:dyDescent="0.25">
      <c r="A373" s="64" t="str">
        <f t="shared" si="47"/>
        <v/>
      </c>
    </row>
    <row r="374" spans="1:1" x14ac:dyDescent="0.25">
      <c r="A374" s="64" t="str">
        <f t="shared" si="47"/>
        <v/>
      </c>
    </row>
    <row r="375" spans="1:1" x14ac:dyDescent="0.25">
      <c r="A375" s="64" t="str">
        <f t="shared" si="47"/>
        <v/>
      </c>
    </row>
    <row r="376" spans="1:1" x14ac:dyDescent="0.25">
      <c r="A376" s="64" t="str">
        <f t="shared" si="47"/>
        <v/>
      </c>
    </row>
    <row r="377" spans="1:1" x14ac:dyDescent="0.25">
      <c r="A377" s="64" t="str">
        <f t="shared" si="47"/>
        <v/>
      </c>
    </row>
    <row r="378" spans="1:1" x14ac:dyDescent="0.25">
      <c r="A378" s="64" t="str">
        <f t="shared" si="47"/>
        <v/>
      </c>
    </row>
    <row r="379" spans="1:1" x14ac:dyDescent="0.25">
      <c r="A379" s="64" t="str">
        <f t="shared" si="47"/>
        <v/>
      </c>
    </row>
    <row r="380" spans="1:1" x14ac:dyDescent="0.25">
      <c r="A380" s="64" t="str">
        <f t="shared" si="47"/>
        <v/>
      </c>
    </row>
    <row r="381" spans="1:1" x14ac:dyDescent="0.25">
      <c r="A381" s="64" t="str">
        <f t="shared" si="47"/>
        <v/>
      </c>
    </row>
    <row r="382" spans="1:1" x14ac:dyDescent="0.25">
      <c r="A382" s="64" t="str">
        <f t="shared" si="47"/>
        <v/>
      </c>
    </row>
    <row r="383" spans="1:1" x14ac:dyDescent="0.25">
      <c r="A383" s="64" t="str">
        <f t="shared" si="47"/>
        <v/>
      </c>
    </row>
    <row r="384" spans="1:1" x14ac:dyDescent="0.25">
      <c r="A384" s="64" t="str">
        <f t="shared" si="47"/>
        <v/>
      </c>
    </row>
    <row r="385" spans="1:1" x14ac:dyDescent="0.25">
      <c r="A385" s="64" t="str">
        <f t="shared" si="47"/>
        <v/>
      </c>
    </row>
    <row r="386" spans="1:1" x14ac:dyDescent="0.25">
      <c r="A386" s="64" t="str">
        <f t="shared" si="47"/>
        <v/>
      </c>
    </row>
    <row r="387" spans="1:1" x14ac:dyDescent="0.25">
      <c r="A387" s="64" t="str">
        <f t="shared" si="47"/>
        <v/>
      </c>
    </row>
    <row r="388" spans="1:1" x14ac:dyDescent="0.25">
      <c r="A388" s="64" t="str">
        <f t="shared" si="47"/>
        <v/>
      </c>
    </row>
    <row r="389" spans="1:1" x14ac:dyDescent="0.25">
      <c r="A389" s="64" t="str">
        <f t="shared" si="47"/>
        <v/>
      </c>
    </row>
    <row r="390" spans="1:1" x14ac:dyDescent="0.25">
      <c r="A390" s="64" t="str">
        <f t="shared" si="47"/>
        <v/>
      </c>
    </row>
    <row r="391" spans="1:1" x14ac:dyDescent="0.25">
      <c r="A391" s="64" t="str">
        <f t="shared" si="47"/>
        <v/>
      </c>
    </row>
    <row r="392" spans="1:1" x14ac:dyDescent="0.25">
      <c r="A392" s="64" t="str">
        <f t="shared" si="47"/>
        <v/>
      </c>
    </row>
    <row r="393" spans="1:1" x14ac:dyDescent="0.25">
      <c r="A393" s="64" t="str">
        <f t="shared" si="47"/>
        <v/>
      </c>
    </row>
    <row r="394" spans="1:1" x14ac:dyDescent="0.25">
      <c r="A394" s="64" t="str">
        <f t="shared" si="47"/>
        <v/>
      </c>
    </row>
    <row r="395" spans="1:1" x14ac:dyDescent="0.25">
      <c r="A395" s="64" t="str">
        <f t="shared" ref="A395:A426" si="48">IF(L111&gt;COUNT($O$3:$O$283),"",INDEX($K$3:$K$283,SMALL($O$3:$O$283,ROW(K111)-2)))</f>
        <v/>
      </c>
    </row>
    <row r="396" spans="1:1" x14ac:dyDescent="0.25">
      <c r="A396" s="64" t="str">
        <f t="shared" si="48"/>
        <v/>
      </c>
    </row>
    <row r="397" spans="1:1" x14ac:dyDescent="0.25">
      <c r="A397" s="64" t="str">
        <f t="shared" si="48"/>
        <v/>
      </c>
    </row>
    <row r="398" spans="1:1" x14ac:dyDescent="0.25">
      <c r="A398" s="64" t="str">
        <f t="shared" si="48"/>
        <v/>
      </c>
    </row>
    <row r="399" spans="1:1" x14ac:dyDescent="0.25">
      <c r="A399" s="64" t="str">
        <f t="shared" si="48"/>
        <v/>
      </c>
    </row>
    <row r="400" spans="1:1" x14ac:dyDescent="0.25">
      <c r="A400" s="64" t="str">
        <f t="shared" si="48"/>
        <v/>
      </c>
    </row>
    <row r="401" spans="1:1" x14ac:dyDescent="0.25">
      <c r="A401" s="64" t="str">
        <f t="shared" si="48"/>
        <v/>
      </c>
    </row>
    <row r="402" spans="1:1" x14ac:dyDescent="0.25">
      <c r="A402" s="64" t="str">
        <f t="shared" si="48"/>
        <v/>
      </c>
    </row>
    <row r="403" spans="1:1" x14ac:dyDescent="0.25">
      <c r="A403" s="64" t="str">
        <f t="shared" si="48"/>
        <v/>
      </c>
    </row>
    <row r="404" spans="1:1" x14ac:dyDescent="0.25">
      <c r="A404" s="64" t="str">
        <f t="shared" si="48"/>
        <v/>
      </c>
    </row>
    <row r="405" spans="1:1" x14ac:dyDescent="0.25">
      <c r="A405" s="64" t="str">
        <f t="shared" si="48"/>
        <v/>
      </c>
    </row>
    <row r="406" spans="1:1" x14ac:dyDescent="0.25">
      <c r="A406" s="64" t="str">
        <f t="shared" si="48"/>
        <v/>
      </c>
    </row>
    <row r="407" spans="1:1" x14ac:dyDescent="0.25">
      <c r="A407" s="64" t="str">
        <f t="shared" si="48"/>
        <v/>
      </c>
    </row>
    <row r="408" spans="1:1" x14ac:dyDescent="0.25">
      <c r="A408" s="64" t="str">
        <f t="shared" si="48"/>
        <v/>
      </c>
    </row>
    <row r="409" spans="1:1" x14ac:dyDescent="0.25">
      <c r="A409" s="64" t="str">
        <f t="shared" si="48"/>
        <v/>
      </c>
    </row>
    <row r="410" spans="1:1" x14ac:dyDescent="0.25">
      <c r="A410" s="64" t="str">
        <f t="shared" si="48"/>
        <v/>
      </c>
    </row>
    <row r="411" spans="1:1" x14ac:dyDescent="0.25">
      <c r="A411" s="64" t="str">
        <f t="shared" si="48"/>
        <v/>
      </c>
    </row>
    <row r="412" spans="1:1" x14ac:dyDescent="0.25">
      <c r="A412" s="64" t="str">
        <f t="shared" si="48"/>
        <v/>
      </c>
    </row>
    <row r="413" spans="1:1" x14ac:dyDescent="0.25">
      <c r="A413" s="64" t="str">
        <f t="shared" si="48"/>
        <v/>
      </c>
    </row>
    <row r="414" spans="1:1" x14ac:dyDescent="0.25">
      <c r="A414" s="64" t="str">
        <f t="shared" si="48"/>
        <v/>
      </c>
    </row>
    <row r="415" spans="1:1" x14ac:dyDescent="0.25">
      <c r="A415" s="64" t="str">
        <f t="shared" si="48"/>
        <v/>
      </c>
    </row>
    <row r="416" spans="1:1" x14ac:dyDescent="0.25">
      <c r="A416" s="64" t="str">
        <f t="shared" si="48"/>
        <v/>
      </c>
    </row>
    <row r="417" spans="1:1" x14ac:dyDescent="0.25">
      <c r="A417" s="64" t="str">
        <f t="shared" si="48"/>
        <v/>
      </c>
    </row>
    <row r="418" spans="1:1" x14ac:dyDescent="0.25">
      <c r="A418" s="64" t="str">
        <f t="shared" si="48"/>
        <v/>
      </c>
    </row>
    <row r="419" spans="1:1" x14ac:dyDescent="0.25">
      <c r="A419" s="64" t="str">
        <f t="shared" si="48"/>
        <v/>
      </c>
    </row>
    <row r="420" spans="1:1" x14ac:dyDescent="0.25">
      <c r="A420" s="64" t="str">
        <f t="shared" si="48"/>
        <v/>
      </c>
    </row>
    <row r="421" spans="1:1" x14ac:dyDescent="0.25">
      <c r="A421" s="64" t="str">
        <f t="shared" si="48"/>
        <v/>
      </c>
    </row>
    <row r="422" spans="1:1" x14ac:dyDescent="0.25">
      <c r="A422" s="64" t="str">
        <f t="shared" si="48"/>
        <v/>
      </c>
    </row>
    <row r="423" spans="1:1" x14ac:dyDescent="0.25">
      <c r="A423" s="64" t="str">
        <f t="shared" si="48"/>
        <v/>
      </c>
    </row>
    <row r="424" spans="1:1" x14ac:dyDescent="0.25">
      <c r="A424" s="64" t="str">
        <f t="shared" si="48"/>
        <v/>
      </c>
    </row>
    <row r="425" spans="1:1" x14ac:dyDescent="0.25">
      <c r="A425" s="64" t="str">
        <f t="shared" si="48"/>
        <v/>
      </c>
    </row>
    <row r="426" spans="1:1" x14ac:dyDescent="0.25">
      <c r="A426" s="64" t="str">
        <f t="shared" si="48"/>
        <v/>
      </c>
    </row>
    <row r="427" spans="1:1" x14ac:dyDescent="0.25">
      <c r="A427" s="64" t="str">
        <f t="shared" ref="A427:A458" si="49">IF(L143&gt;COUNT($O$3:$O$283),"",INDEX($K$3:$K$283,SMALL($O$3:$O$283,ROW(K143)-2)))</f>
        <v/>
      </c>
    </row>
    <row r="428" spans="1:1" x14ac:dyDescent="0.25">
      <c r="A428" s="64" t="str">
        <f t="shared" si="49"/>
        <v/>
      </c>
    </row>
    <row r="429" spans="1:1" x14ac:dyDescent="0.25">
      <c r="A429" s="64" t="str">
        <f t="shared" si="49"/>
        <v/>
      </c>
    </row>
    <row r="430" spans="1:1" x14ac:dyDescent="0.25">
      <c r="A430" s="64" t="str">
        <f t="shared" si="49"/>
        <v/>
      </c>
    </row>
    <row r="431" spans="1:1" x14ac:dyDescent="0.25">
      <c r="A431" s="64" t="str">
        <f t="shared" si="49"/>
        <v/>
      </c>
    </row>
    <row r="432" spans="1:1" x14ac:dyDescent="0.25">
      <c r="A432" s="64" t="str">
        <f t="shared" si="49"/>
        <v/>
      </c>
    </row>
    <row r="433" spans="1:1" x14ac:dyDescent="0.25">
      <c r="A433" s="64" t="str">
        <f t="shared" si="49"/>
        <v/>
      </c>
    </row>
    <row r="434" spans="1:1" x14ac:dyDescent="0.25">
      <c r="A434" s="64" t="str">
        <f t="shared" si="49"/>
        <v/>
      </c>
    </row>
    <row r="435" spans="1:1" x14ac:dyDescent="0.25">
      <c r="A435" s="64" t="str">
        <f t="shared" si="49"/>
        <v/>
      </c>
    </row>
    <row r="436" spans="1:1" x14ac:dyDescent="0.25">
      <c r="A436" s="64" t="str">
        <f t="shared" si="49"/>
        <v/>
      </c>
    </row>
    <row r="437" spans="1:1" x14ac:dyDescent="0.25">
      <c r="A437" s="64" t="str">
        <f t="shared" si="49"/>
        <v/>
      </c>
    </row>
    <row r="438" spans="1:1" x14ac:dyDescent="0.25">
      <c r="A438" s="64" t="str">
        <f t="shared" si="49"/>
        <v/>
      </c>
    </row>
    <row r="439" spans="1:1" x14ac:dyDescent="0.25">
      <c r="A439" s="64" t="str">
        <f t="shared" si="49"/>
        <v/>
      </c>
    </row>
    <row r="440" spans="1:1" x14ac:dyDescent="0.25">
      <c r="A440" s="64" t="str">
        <f t="shared" si="49"/>
        <v/>
      </c>
    </row>
    <row r="441" spans="1:1" x14ac:dyDescent="0.25">
      <c r="A441" s="64" t="str">
        <f t="shared" si="49"/>
        <v/>
      </c>
    </row>
    <row r="442" spans="1:1" x14ac:dyDescent="0.25">
      <c r="A442" s="64" t="str">
        <f t="shared" si="49"/>
        <v/>
      </c>
    </row>
    <row r="443" spans="1:1" x14ac:dyDescent="0.25">
      <c r="A443" s="64" t="str">
        <f t="shared" si="49"/>
        <v/>
      </c>
    </row>
    <row r="444" spans="1:1" x14ac:dyDescent="0.25">
      <c r="A444" s="64" t="str">
        <f t="shared" si="49"/>
        <v/>
      </c>
    </row>
    <row r="445" spans="1:1" x14ac:dyDescent="0.25">
      <c r="A445" s="64" t="str">
        <f t="shared" si="49"/>
        <v/>
      </c>
    </row>
    <row r="446" spans="1:1" x14ac:dyDescent="0.25">
      <c r="A446" s="64" t="str">
        <f t="shared" si="49"/>
        <v/>
      </c>
    </row>
    <row r="447" spans="1:1" x14ac:dyDescent="0.25">
      <c r="A447" s="64" t="str">
        <f t="shared" si="49"/>
        <v/>
      </c>
    </row>
    <row r="448" spans="1:1" x14ac:dyDescent="0.25">
      <c r="A448" s="64" t="str">
        <f t="shared" si="49"/>
        <v/>
      </c>
    </row>
    <row r="449" spans="1:1" x14ac:dyDescent="0.25">
      <c r="A449" s="64" t="str">
        <f t="shared" si="49"/>
        <v/>
      </c>
    </row>
    <row r="450" spans="1:1" x14ac:dyDescent="0.25">
      <c r="A450" s="64" t="str">
        <f t="shared" si="49"/>
        <v/>
      </c>
    </row>
    <row r="451" spans="1:1" x14ac:dyDescent="0.25">
      <c r="A451" s="64" t="str">
        <f t="shared" si="49"/>
        <v/>
      </c>
    </row>
    <row r="452" spans="1:1" x14ac:dyDescent="0.25">
      <c r="A452" s="64" t="str">
        <f t="shared" si="49"/>
        <v/>
      </c>
    </row>
    <row r="453" spans="1:1" x14ac:dyDescent="0.25">
      <c r="A453" s="64" t="str">
        <f t="shared" si="49"/>
        <v/>
      </c>
    </row>
    <row r="454" spans="1:1" x14ac:dyDescent="0.25">
      <c r="A454" s="64" t="str">
        <f t="shared" si="49"/>
        <v/>
      </c>
    </row>
    <row r="455" spans="1:1" x14ac:dyDescent="0.25">
      <c r="A455" s="64" t="str">
        <f t="shared" si="49"/>
        <v/>
      </c>
    </row>
    <row r="456" spans="1:1" x14ac:dyDescent="0.25">
      <c r="A456" s="64" t="str">
        <f t="shared" si="49"/>
        <v/>
      </c>
    </row>
    <row r="457" spans="1:1" x14ac:dyDescent="0.25">
      <c r="A457" s="64" t="str">
        <f t="shared" si="49"/>
        <v/>
      </c>
    </row>
    <row r="458" spans="1:1" x14ac:dyDescent="0.25">
      <c r="A458" s="64" t="str">
        <f t="shared" si="49"/>
        <v/>
      </c>
    </row>
    <row r="459" spans="1:1" x14ac:dyDescent="0.25">
      <c r="A459" s="64" t="str">
        <f t="shared" ref="A459:A474" si="50">IF(L175&gt;COUNT($O$3:$O$283),"",INDEX($K$3:$K$283,SMALL($O$3:$O$283,ROW(K175)-2)))</f>
        <v/>
      </c>
    </row>
    <row r="460" spans="1:1" x14ac:dyDescent="0.25">
      <c r="A460" s="64" t="str">
        <f t="shared" si="50"/>
        <v/>
      </c>
    </row>
    <row r="461" spans="1:1" x14ac:dyDescent="0.25">
      <c r="A461" s="64" t="str">
        <f t="shared" si="50"/>
        <v/>
      </c>
    </row>
    <row r="462" spans="1:1" x14ac:dyDescent="0.25">
      <c r="A462" s="64" t="str">
        <f t="shared" si="50"/>
        <v/>
      </c>
    </row>
    <row r="463" spans="1:1" x14ac:dyDescent="0.25">
      <c r="A463" s="64" t="str">
        <f t="shared" si="50"/>
        <v/>
      </c>
    </row>
    <row r="464" spans="1:1" x14ac:dyDescent="0.25">
      <c r="A464" s="64" t="str">
        <f t="shared" si="50"/>
        <v/>
      </c>
    </row>
    <row r="465" spans="1:1" x14ac:dyDescent="0.25">
      <c r="A465" s="64" t="str">
        <f t="shared" si="50"/>
        <v/>
      </c>
    </row>
    <row r="466" spans="1:1" x14ac:dyDescent="0.25">
      <c r="A466" s="64" t="str">
        <f t="shared" si="50"/>
        <v/>
      </c>
    </row>
    <row r="467" spans="1:1" x14ac:dyDescent="0.25">
      <c r="A467" s="64" t="str">
        <f t="shared" si="50"/>
        <v/>
      </c>
    </row>
    <row r="468" spans="1:1" x14ac:dyDescent="0.25">
      <c r="A468" s="64" t="str">
        <f t="shared" si="50"/>
        <v/>
      </c>
    </row>
    <row r="469" spans="1:1" x14ac:dyDescent="0.25">
      <c r="A469" s="64" t="str">
        <f t="shared" si="50"/>
        <v/>
      </c>
    </row>
    <row r="470" spans="1:1" x14ac:dyDescent="0.25">
      <c r="A470" s="64" t="str">
        <f t="shared" si="50"/>
        <v/>
      </c>
    </row>
    <row r="471" spans="1:1" x14ac:dyDescent="0.25">
      <c r="A471" s="64" t="str">
        <f t="shared" si="50"/>
        <v/>
      </c>
    </row>
    <row r="472" spans="1:1" x14ac:dyDescent="0.25">
      <c r="A472" s="64" t="str">
        <f t="shared" si="50"/>
        <v/>
      </c>
    </row>
    <row r="473" spans="1:1" x14ac:dyDescent="0.25">
      <c r="A473" s="64" t="str">
        <f t="shared" si="50"/>
        <v/>
      </c>
    </row>
    <row r="474" spans="1:1" x14ac:dyDescent="0.25">
      <c r="A474" s="64" t="str">
        <f t="shared" si="50"/>
        <v/>
      </c>
    </row>
    <row r="475" spans="1:1" x14ac:dyDescent="0.25">
      <c r="A475" s="64" t="str">
        <f>IF(L192&gt;COUNT($O$3:$O$283),"",INDEX($K$3:$K$283,SMALL($O$3:$O$283,ROW(K192)-2)))</f>
        <v/>
      </c>
    </row>
    <row r="476" spans="1:1" x14ac:dyDescent="0.25">
      <c r="A476" s="64" t="e">
        <f>IF(#REF!&gt;COUNT($O$3:$O$283),"",INDEX($K$3:$K$283,SMALL($O$3:$O$283,ROW(#REF!)-2)))</f>
        <v>#REF!</v>
      </c>
    </row>
    <row r="477" spans="1:1" x14ac:dyDescent="0.25">
      <c r="A477" s="64" t="str">
        <f t="shared" ref="A477:A508" si="51">IF(L193&gt;COUNT($O$3:$O$283),"",INDEX($K$3:$K$283,SMALL($O$3:$O$283,ROW(K193)-2)))</f>
        <v/>
      </c>
    </row>
    <row r="478" spans="1:1" x14ac:dyDescent="0.25">
      <c r="A478" s="64" t="str">
        <f t="shared" si="51"/>
        <v/>
      </c>
    </row>
    <row r="479" spans="1:1" x14ac:dyDescent="0.25">
      <c r="A479" s="64" t="str">
        <f t="shared" si="51"/>
        <v/>
      </c>
    </row>
    <row r="480" spans="1:1" x14ac:dyDescent="0.25">
      <c r="A480" s="64" t="str">
        <f t="shared" si="51"/>
        <v/>
      </c>
    </row>
    <row r="481" spans="1:1" x14ac:dyDescent="0.25">
      <c r="A481" s="64" t="str">
        <f t="shared" si="51"/>
        <v/>
      </c>
    </row>
    <row r="482" spans="1:1" x14ac:dyDescent="0.25">
      <c r="A482" s="64" t="str">
        <f t="shared" si="51"/>
        <v/>
      </c>
    </row>
    <row r="483" spans="1:1" x14ac:dyDescent="0.25">
      <c r="A483" s="64" t="str">
        <f t="shared" si="51"/>
        <v/>
      </c>
    </row>
    <row r="484" spans="1:1" x14ac:dyDescent="0.25">
      <c r="A484" s="64" t="str">
        <f t="shared" si="51"/>
        <v/>
      </c>
    </row>
    <row r="485" spans="1:1" x14ac:dyDescent="0.25">
      <c r="A485" s="64" t="str">
        <f t="shared" si="51"/>
        <v/>
      </c>
    </row>
    <row r="486" spans="1:1" x14ac:dyDescent="0.25">
      <c r="A486" s="64" t="str">
        <f t="shared" si="51"/>
        <v/>
      </c>
    </row>
    <row r="487" spans="1:1" x14ac:dyDescent="0.25">
      <c r="A487" s="64" t="str">
        <f t="shared" si="51"/>
        <v/>
      </c>
    </row>
    <row r="488" spans="1:1" x14ac:dyDescent="0.25">
      <c r="A488" s="64" t="str">
        <f t="shared" si="51"/>
        <v/>
      </c>
    </row>
    <row r="489" spans="1:1" x14ac:dyDescent="0.25">
      <c r="A489" s="64" t="str">
        <f t="shared" si="51"/>
        <v/>
      </c>
    </row>
    <row r="490" spans="1:1" x14ac:dyDescent="0.25">
      <c r="A490" s="64" t="str">
        <f t="shared" si="51"/>
        <v/>
      </c>
    </row>
    <row r="491" spans="1:1" x14ac:dyDescent="0.25">
      <c r="A491" s="64" t="str">
        <f t="shared" si="51"/>
        <v/>
      </c>
    </row>
    <row r="492" spans="1:1" x14ac:dyDescent="0.25">
      <c r="A492" s="64" t="str">
        <f t="shared" si="51"/>
        <v/>
      </c>
    </row>
    <row r="493" spans="1:1" x14ac:dyDescent="0.25">
      <c r="A493" s="64" t="str">
        <f t="shared" si="51"/>
        <v/>
      </c>
    </row>
    <row r="494" spans="1:1" x14ac:dyDescent="0.25">
      <c r="A494" s="64" t="str">
        <f t="shared" si="51"/>
        <v/>
      </c>
    </row>
    <row r="495" spans="1:1" x14ac:dyDescent="0.25">
      <c r="A495" s="64" t="str">
        <f t="shared" si="51"/>
        <v/>
      </c>
    </row>
    <row r="496" spans="1:1" x14ac:dyDescent="0.25">
      <c r="A496" s="64" t="str">
        <f t="shared" si="51"/>
        <v/>
      </c>
    </row>
    <row r="497" spans="1:1" x14ac:dyDescent="0.25">
      <c r="A497" s="64" t="str">
        <f t="shared" si="51"/>
        <v/>
      </c>
    </row>
    <row r="498" spans="1:1" x14ac:dyDescent="0.25">
      <c r="A498" s="64" t="str">
        <f t="shared" si="51"/>
        <v/>
      </c>
    </row>
    <row r="499" spans="1:1" x14ac:dyDescent="0.25">
      <c r="A499" s="64" t="str">
        <f t="shared" si="51"/>
        <v/>
      </c>
    </row>
    <row r="500" spans="1:1" x14ac:dyDescent="0.25">
      <c r="A500" s="64" t="str">
        <f t="shared" si="51"/>
        <v/>
      </c>
    </row>
    <row r="501" spans="1:1" x14ac:dyDescent="0.25">
      <c r="A501" s="64" t="str">
        <f t="shared" si="51"/>
        <v/>
      </c>
    </row>
    <row r="502" spans="1:1" x14ac:dyDescent="0.25">
      <c r="A502" s="64" t="str">
        <f t="shared" si="51"/>
        <v/>
      </c>
    </row>
    <row r="503" spans="1:1" x14ac:dyDescent="0.25">
      <c r="A503" s="64" t="str">
        <f t="shared" si="51"/>
        <v/>
      </c>
    </row>
    <row r="504" spans="1:1" x14ac:dyDescent="0.25">
      <c r="A504" s="64" t="str">
        <f t="shared" si="51"/>
        <v/>
      </c>
    </row>
    <row r="505" spans="1:1" x14ac:dyDescent="0.25">
      <c r="A505" s="64" t="str">
        <f t="shared" si="51"/>
        <v/>
      </c>
    </row>
    <row r="506" spans="1:1" x14ac:dyDescent="0.25">
      <c r="A506" s="64" t="str">
        <f t="shared" si="51"/>
        <v/>
      </c>
    </row>
    <row r="507" spans="1:1" x14ac:dyDescent="0.25">
      <c r="A507" s="64" t="str">
        <f t="shared" si="51"/>
        <v/>
      </c>
    </row>
    <row r="508" spans="1:1" x14ac:dyDescent="0.25">
      <c r="A508" s="64" t="str">
        <f t="shared" si="51"/>
        <v/>
      </c>
    </row>
    <row r="509" spans="1:1" x14ac:dyDescent="0.25">
      <c r="A509" s="64" t="str">
        <f t="shared" ref="A509:A540" si="52">IF(L225&gt;COUNT($O$3:$O$283),"",INDEX($K$3:$K$283,SMALL($O$3:$O$283,ROW(K225)-2)))</f>
        <v/>
      </c>
    </row>
    <row r="510" spans="1:1" x14ac:dyDescent="0.25">
      <c r="A510" s="64" t="str">
        <f t="shared" si="52"/>
        <v/>
      </c>
    </row>
    <row r="511" spans="1:1" x14ac:dyDescent="0.25">
      <c r="A511" s="64" t="str">
        <f t="shared" si="52"/>
        <v/>
      </c>
    </row>
    <row r="512" spans="1:1" x14ac:dyDescent="0.25">
      <c r="A512" s="64" t="str">
        <f t="shared" si="52"/>
        <v/>
      </c>
    </row>
    <row r="513" spans="1:1" x14ac:dyDescent="0.25">
      <c r="A513" s="64" t="str">
        <f t="shared" si="52"/>
        <v/>
      </c>
    </row>
    <row r="514" spans="1:1" x14ac:dyDescent="0.25">
      <c r="A514" s="64" t="str">
        <f t="shared" si="52"/>
        <v/>
      </c>
    </row>
    <row r="515" spans="1:1" x14ac:dyDescent="0.25">
      <c r="A515" s="64" t="str">
        <f t="shared" si="52"/>
        <v/>
      </c>
    </row>
    <row r="516" spans="1:1" x14ac:dyDescent="0.25">
      <c r="A516" s="64" t="str">
        <f t="shared" si="52"/>
        <v/>
      </c>
    </row>
    <row r="517" spans="1:1" x14ac:dyDescent="0.25">
      <c r="A517" s="64" t="str">
        <f t="shared" si="52"/>
        <v/>
      </c>
    </row>
    <row r="518" spans="1:1" x14ac:dyDescent="0.25">
      <c r="A518" s="64" t="str">
        <f t="shared" si="52"/>
        <v/>
      </c>
    </row>
    <row r="519" spans="1:1" x14ac:dyDescent="0.25">
      <c r="A519" s="64" t="str">
        <f t="shared" si="52"/>
        <v/>
      </c>
    </row>
    <row r="520" spans="1:1" x14ac:dyDescent="0.25">
      <c r="A520" s="64" t="str">
        <f t="shared" si="52"/>
        <v/>
      </c>
    </row>
    <row r="521" spans="1:1" x14ac:dyDescent="0.25">
      <c r="A521" s="64" t="str">
        <f t="shared" si="52"/>
        <v/>
      </c>
    </row>
    <row r="522" spans="1:1" x14ac:dyDescent="0.25">
      <c r="A522" s="64" t="str">
        <f t="shared" si="52"/>
        <v/>
      </c>
    </row>
    <row r="523" spans="1:1" x14ac:dyDescent="0.25">
      <c r="A523" s="64" t="str">
        <f t="shared" si="52"/>
        <v/>
      </c>
    </row>
    <row r="524" spans="1:1" x14ac:dyDescent="0.25">
      <c r="A524" s="64" t="str">
        <f t="shared" si="52"/>
        <v/>
      </c>
    </row>
    <row r="525" spans="1:1" x14ac:dyDescent="0.25">
      <c r="A525" s="64" t="str">
        <f t="shared" si="52"/>
        <v/>
      </c>
    </row>
    <row r="526" spans="1:1" x14ac:dyDescent="0.25">
      <c r="A526" s="64" t="str">
        <f t="shared" si="52"/>
        <v/>
      </c>
    </row>
    <row r="527" spans="1:1" x14ac:dyDescent="0.25">
      <c r="A527" s="64" t="str">
        <f t="shared" si="52"/>
        <v/>
      </c>
    </row>
    <row r="528" spans="1:1" x14ac:dyDescent="0.25">
      <c r="A528" s="64" t="str">
        <f t="shared" si="52"/>
        <v/>
      </c>
    </row>
    <row r="529" spans="1:1" x14ac:dyDescent="0.25">
      <c r="A529" s="64" t="str">
        <f t="shared" si="52"/>
        <v/>
      </c>
    </row>
    <row r="530" spans="1:1" x14ac:dyDescent="0.25">
      <c r="A530" s="64" t="str">
        <f t="shared" si="52"/>
        <v/>
      </c>
    </row>
    <row r="531" spans="1:1" x14ac:dyDescent="0.25">
      <c r="A531" s="64" t="str">
        <f t="shared" si="52"/>
        <v/>
      </c>
    </row>
    <row r="532" spans="1:1" x14ac:dyDescent="0.25">
      <c r="A532" s="64" t="str">
        <f t="shared" si="52"/>
        <v/>
      </c>
    </row>
    <row r="533" spans="1:1" x14ac:dyDescent="0.25">
      <c r="A533" s="64" t="str">
        <f t="shared" si="52"/>
        <v/>
      </c>
    </row>
    <row r="534" spans="1:1" x14ac:dyDescent="0.25">
      <c r="A534" s="64" t="str">
        <f t="shared" si="52"/>
        <v/>
      </c>
    </row>
    <row r="535" spans="1:1" x14ac:dyDescent="0.25">
      <c r="A535" s="64" t="str">
        <f t="shared" si="52"/>
        <v/>
      </c>
    </row>
    <row r="536" spans="1:1" x14ac:dyDescent="0.25">
      <c r="A536" s="64" t="str">
        <f t="shared" si="52"/>
        <v/>
      </c>
    </row>
    <row r="537" spans="1:1" x14ac:dyDescent="0.25">
      <c r="A537" s="64" t="str">
        <f t="shared" si="52"/>
        <v/>
      </c>
    </row>
    <row r="538" spans="1:1" x14ac:dyDescent="0.25">
      <c r="A538" s="64" t="str">
        <f t="shared" si="52"/>
        <v/>
      </c>
    </row>
    <row r="539" spans="1:1" x14ac:dyDescent="0.25">
      <c r="A539" s="64" t="str">
        <f t="shared" si="52"/>
        <v/>
      </c>
    </row>
    <row r="540" spans="1:1" x14ac:dyDescent="0.25">
      <c r="A540" s="64" t="str">
        <f t="shared" si="52"/>
        <v/>
      </c>
    </row>
    <row r="541" spans="1:1" x14ac:dyDescent="0.25">
      <c r="A541" s="64" t="str">
        <f t="shared" ref="A541:A567" si="53">IF(L257&gt;COUNT($O$3:$O$283),"",INDEX($K$3:$K$283,SMALL($O$3:$O$283,ROW(K257)-2)))</f>
        <v/>
      </c>
    </row>
    <row r="542" spans="1:1" x14ac:dyDescent="0.25">
      <c r="A542" s="64" t="str">
        <f t="shared" si="53"/>
        <v/>
      </c>
    </row>
    <row r="543" spans="1:1" x14ac:dyDescent="0.25">
      <c r="A543" s="64" t="str">
        <f t="shared" si="53"/>
        <v/>
      </c>
    </row>
    <row r="544" spans="1:1" x14ac:dyDescent="0.25">
      <c r="A544" s="64" t="str">
        <f t="shared" si="53"/>
        <v/>
      </c>
    </row>
    <row r="545" spans="1:1" x14ac:dyDescent="0.25">
      <c r="A545" s="64" t="str">
        <f t="shared" si="53"/>
        <v/>
      </c>
    </row>
    <row r="546" spans="1:1" x14ac:dyDescent="0.25">
      <c r="A546" s="64" t="str">
        <f t="shared" si="53"/>
        <v/>
      </c>
    </row>
    <row r="547" spans="1:1" x14ac:dyDescent="0.25">
      <c r="A547" s="64" t="str">
        <f t="shared" si="53"/>
        <v/>
      </c>
    </row>
    <row r="548" spans="1:1" x14ac:dyDescent="0.25">
      <c r="A548" s="64" t="str">
        <f t="shared" si="53"/>
        <v/>
      </c>
    </row>
    <row r="549" spans="1:1" x14ac:dyDescent="0.25">
      <c r="A549" s="64" t="str">
        <f t="shared" si="53"/>
        <v/>
      </c>
    </row>
    <row r="550" spans="1:1" x14ac:dyDescent="0.25">
      <c r="A550" s="64" t="str">
        <f t="shared" si="53"/>
        <v/>
      </c>
    </row>
    <row r="551" spans="1:1" x14ac:dyDescent="0.25">
      <c r="A551" s="64" t="str">
        <f t="shared" si="53"/>
        <v/>
      </c>
    </row>
    <row r="552" spans="1:1" x14ac:dyDescent="0.25">
      <c r="A552" s="64" t="str">
        <f t="shared" si="53"/>
        <v/>
      </c>
    </row>
    <row r="553" spans="1:1" x14ac:dyDescent="0.25">
      <c r="A553" s="64" t="str">
        <f t="shared" si="53"/>
        <v/>
      </c>
    </row>
    <row r="554" spans="1:1" x14ac:dyDescent="0.25">
      <c r="A554" s="64" t="str">
        <f t="shared" si="53"/>
        <v/>
      </c>
    </row>
    <row r="555" spans="1:1" x14ac:dyDescent="0.25">
      <c r="A555" s="64" t="str">
        <f t="shared" si="53"/>
        <v/>
      </c>
    </row>
    <row r="556" spans="1:1" x14ac:dyDescent="0.25">
      <c r="A556" s="64" t="str">
        <f t="shared" si="53"/>
        <v/>
      </c>
    </row>
    <row r="557" spans="1:1" x14ac:dyDescent="0.25">
      <c r="A557" s="64" t="str">
        <f t="shared" si="53"/>
        <v/>
      </c>
    </row>
    <row r="558" spans="1:1" x14ac:dyDescent="0.25">
      <c r="A558" s="64" t="str">
        <f t="shared" si="53"/>
        <v/>
      </c>
    </row>
    <row r="559" spans="1:1" x14ac:dyDescent="0.25">
      <c r="A559" s="64" t="str">
        <f t="shared" si="53"/>
        <v/>
      </c>
    </row>
    <row r="560" spans="1:1" x14ac:dyDescent="0.25">
      <c r="A560" s="64" t="str">
        <f t="shared" si="53"/>
        <v/>
      </c>
    </row>
    <row r="561" spans="1:1" x14ac:dyDescent="0.25">
      <c r="A561" s="64" t="str">
        <f t="shared" si="53"/>
        <v/>
      </c>
    </row>
    <row r="562" spans="1:1" x14ac:dyDescent="0.25">
      <c r="A562" s="64" t="str">
        <f t="shared" si="53"/>
        <v/>
      </c>
    </row>
    <row r="563" spans="1:1" x14ac:dyDescent="0.25">
      <c r="A563" s="64" t="str">
        <f t="shared" si="53"/>
        <v/>
      </c>
    </row>
    <row r="564" spans="1:1" x14ac:dyDescent="0.25">
      <c r="A564" s="64" t="str">
        <f t="shared" si="53"/>
        <v/>
      </c>
    </row>
    <row r="565" spans="1:1" x14ac:dyDescent="0.25">
      <c r="A565" s="64" t="str">
        <f t="shared" si="53"/>
        <v/>
      </c>
    </row>
    <row r="566" spans="1:1" x14ac:dyDescent="0.25">
      <c r="A566" s="64" t="str">
        <f t="shared" si="53"/>
        <v/>
      </c>
    </row>
    <row r="567" spans="1:1" x14ac:dyDescent="0.25">
      <c r="A567" s="64" t="str">
        <f t="shared" si="53"/>
        <v/>
      </c>
    </row>
  </sheetData>
  <mergeCells count="311">
    <mergeCell ref="A277:D277"/>
    <mergeCell ref="A286:E286"/>
    <mergeCell ref="C105:D105"/>
    <mergeCell ref="C189:D189"/>
    <mergeCell ref="A218:D218"/>
    <mergeCell ref="A232:E232"/>
    <mergeCell ref="D233:E233"/>
    <mergeCell ref="A227:B230"/>
    <mergeCell ref="C227:D227"/>
    <mergeCell ref="C228:D228"/>
    <mergeCell ref="C229:D229"/>
    <mergeCell ref="A212:A216"/>
    <mergeCell ref="A222:B226"/>
    <mergeCell ref="C222:D222"/>
    <mergeCell ref="C223:D223"/>
    <mergeCell ref="C224:D224"/>
    <mergeCell ref="C225:D225"/>
    <mergeCell ref="B212:D212"/>
    <mergeCell ref="B213:D213"/>
    <mergeCell ref="A149:C149"/>
    <mergeCell ref="C133:D133"/>
    <mergeCell ref="C134:D134"/>
    <mergeCell ref="C135:D135"/>
    <mergeCell ref="C136:D136"/>
    <mergeCell ref="C137:D137"/>
    <mergeCell ref="A115:B125"/>
    <mergeCell ref="A173:E173"/>
    <mergeCell ref="A174:E174"/>
    <mergeCell ref="A175:E175"/>
    <mergeCell ref="A172:E172"/>
    <mergeCell ref="C140:D140"/>
    <mergeCell ref="C141:D141"/>
    <mergeCell ref="A126:B142"/>
    <mergeCell ref="A152:C152"/>
    <mergeCell ref="C145:D145"/>
    <mergeCell ref="C138:D138"/>
    <mergeCell ref="C139:D139"/>
    <mergeCell ref="A196:D196"/>
    <mergeCell ref="A197:C197"/>
    <mergeCell ref="A198:C198"/>
    <mergeCell ref="A199:C201"/>
    <mergeCell ref="A193:D193"/>
    <mergeCell ref="C144:D144"/>
    <mergeCell ref="A156:C156"/>
    <mergeCell ref="C188:D188"/>
    <mergeCell ref="C190:D190"/>
    <mergeCell ref="C183:D183"/>
    <mergeCell ref="C184:D184"/>
    <mergeCell ref="C185:D185"/>
    <mergeCell ref="C191:D191"/>
    <mergeCell ref="A188:B192"/>
    <mergeCell ref="C176:D176"/>
    <mergeCell ref="C177:D177"/>
    <mergeCell ref="A187:E187"/>
    <mergeCell ref="A176:B186"/>
    <mergeCell ref="C178:D178"/>
    <mergeCell ref="C179:D179"/>
    <mergeCell ref="C180:D180"/>
    <mergeCell ref="A194:E194"/>
    <mergeCell ref="A195:D195"/>
    <mergeCell ref="C126:D126"/>
    <mergeCell ref="C127:D127"/>
    <mergeCell ref="C128:D128"/>
    <mergeCell ref="C129:D129"/>
    <mergeCell ref="C130:D130"/>
    <mergeCell ref="C131:D131"/>
    <mergeCell ref="C132:D132"/>
    <mergeCell ref="C124:D124"/>
    <mergeCell ref="C123:D123"/>
    <mergeCell ref="A98:B106"/>
    <mergeCell ref="A107:B114"/>
    <mergeCell ref="C107:D107"/>
    <mergeCell ref="C108:D108"/>
    <mergeCell ref="C109:D109"/>
    <mergeCell ref="C111:D111"/>
    <mergeCell ref="C120:D120"/>
    <mergeCell ref="C121:D121"/>
    <mergeCell ref="C122:D122"/>
    <mergeCell ref="C115:D115"/>
    <mergeCell ref="C116:D116"/>
    <mergeCell ref="C117:D117"/>
    <mergeCell ref="C118:D118"/>
    <mergeCell ref="C119:D119"/>
    <mergeCell ref="C114:D114"/>
    <mergeCell ref="C110:D110"/>
    <mergeCell ref="C98:D98"/>
    <mergeCell ref="C99:D99"/>
    <mergeCell ref="C100:D100"/>
    <mergeCell ref="C101:D101"/>
    <mergeCell ref="C102:D102"/>
    <mergeCell ref="C103:D103"/>
    <mergeCell ref="C104:D104"/>
    <mergeCell ref="C112:D112"/>
    <mergeCell ref="A73:B73"/>
    <mergeCell ref="A74:E74"/>
    <mergeCell ref="A75:E75"/>
    <mergeCell ref="A76:D76"/>
    <mergeCell ref="A77:D7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E58"/>
    <mergeCell ref="A59:E59"/>
    <mergeCell ref="A60:B60"/>
    <mergeCell ref="A61:B61"/>
    <mergeCell ref="A62:B62"/>
    <mergeCell ref="A54:B54"/>
    <mergeCell ref="A55:B55"/>
    <mergeCell ref="A57:B57"/>
    <mergeCell ref="A25:E25"/>
    <mergeCell ref="A41:B41"/>
    <mergeCell ref="A40:B40"/>
    <mergeCell ref="A56:B56"/>
    <mergeCell ref="A48:B48"/>
    <mergeCell ref="A49:B49"/>
    <mergeCell ref="A50:B50"/>
    <mergeCell ref="A51:B51"/>
    <mergeCell ref="A52:B52"/>
    <mergeCell ref="A42:E42"/>
    <mergeCell ref="A43:B44"/>
    <mergeCell ref="A45:B45"/>
    <mergeCell ref="A46:B46"/>
    <mergeCell ref="A47:B47"/>
    <mergeCell ref="A36:B36"/>
    <mergeCell ref="A37:B37"/>
    <mergeCell ref="A38:B38"/>
    <mergeCell ref="A39:B39"/>
    <mergeCell ref="A31:B31"/>
    <mergeCell ref="A32:B32"/>
    <mergeCell ref="B16:D16"/>
    <mergeCell ref="B17:D17"/>
    <mergeCell ref="B18:D18"/>
    <mergeCell ref="B19:D19"/>
    <mergeCell ref="B20:D20"/>
    <mergeCell ref="B21:D21"/>
    <mergeCell ref="A33:B33"/>
    <mergeCell ref="A34:B34"/>
    <mergeCell ref="A53:B53"/>
    <mergeCell ref="A9:B9"/>
    <mergeCell ref="A10:B10"/>
    <mergeCell ref="A11:B11"/>
    <mergeCell ref="C3:E3"/>
    <mergeCell ref="C4:E4"/>
    <mergeCell ref="C5:E5"/>
    <mergeCell ref="C6:E6"/>
    <mergeCell ref="C7:E7"/>
    <mergeCell ref="C8:E8"/>
    <mergeCell ref="C9:E9"/>
    <mergeCell ref="C10:E10"/>
    <mergeCell ref="C11:E11"/>
    <mergeCell ref="A4:B4"/>
    <mergeCell ref="A5:B5"/>
    <mergeCell ref="A6:B6"/>
    <mergeCell ref="A7:B7"/>
    <mergeCell ref="A8:B8"/>
    <mergeCell ref="B12:D12"/>
    <mergeCell ref="B14:D14"/>
    <mergeCell ref="A154:D154"/>
    <mergeCell ref="A157:C160"/>
    <mergeCell ref="A155:C155"/>
    <mergeCell ref="C146:D146"/>
    <mergeCell ref="C147:D147"/>
    <mergeCell ref="A144:B147"/>
    <mergeCell ref="A148:D148"/>
    <mergeCell ref="A150:E150"/>
    <mergeCell ref="A91:D91"/>
    <mergeCell ref="A92:D92"/>
    <mergeCell ref="A93:D93"/>
    <mergeCell ref="A94:D94"/>
    <mergeCell ref="A35:B35"/>
    <mergeCell ref="C24:E24"/>
    <mergeCell ref="A27:B28"/>
    <mergeCell ref="A26:E26"/>
    <mergeCell ref="A29:B29"/>
    <mergeCell ref="A30:B30"/>
    <mergeCell ref="B13:D13"/>
    <mergeCell ref="B22:D22"/>
    <mergeCell ref="C23:D23"/>
    <mergeCell ref="B15:D15"/>
    <mergeCell ref="C181:D181"/>
    <mergeCell ref="C182:D182"/>
    <mergeCell ref="A143:E143"/>
    <mergeCell ref="A161:D161"/>
    <mergeCell ref="A162:D162"/>
    <mergeCell ref="A163:E163"/>
    <mergeCell ref="A164:E164"/>
    <mergeCell ref="A165:E165"/>
    <mergeCell ref="A166:E166"/>
    <mergeCell ref="A167:E167"/>
    <mergeCell ref="A168:B171"/>
    <mergeCell ref="C168:D168"/>
    <mergeCell ref="C169:D169"/>
    <mergeCell ref="C170:D170"/>
    <mergeCell ref="A151:D151"/>
    <mergeCell ref="A153:D153"/>
    <mergeCell ref="A283:D283"/>
    <mergeCell ref="A3:B3"/>
    <mergeCell ref="A285:E285"/>
    <mergeCell ref="A12:A24"/>
    <mergeCell ref="A82:D82"/>
    <mergeCell ref="A278:D278"/>
    <mergeCell ref="A279:A282"/>
    <mergeCell ref="A284:E284"/>
    <mergeCell ref="B279:C279"/>
    <mergeCell ref="B280:C280"/>
    <mergeCell ref="B282:C282"/>
    <mergeCell ref="D279:E279"/>
    <mergeCell ref="D280:E280"/>
    <mergeCell ref="D282:E282"/>
    <mergeCell ref="B281:C281"/>
    <mergeCell ref="D281:E281"/>
    <mergeCell ref="A238:E238"/>
    <mergeCell ref="A248:D248"/>
    <mergeCell ref="A249:D249"/>
    <mergeCell ref="B250:D250"/>
    <mergeCell ref="B251:D251"/>
    <mergeCell ref="A239:B246"/>
    <mergeCell ref="A247:E247"/>
    <mergeCell ref="A85:D85"/>
    <mergeCell ref="D239:E239"/>
    <mergeCell ref="C240:E240"/>
    <mergeCell ref="C245:D245"/>
    <mergeCell ref="C241:D241"/>
    <mergeCell ref="C242:D242"/>
    <mergeCell ref="C243:D243"/>
    <mergeCell ref="C244:D244"/>
    <mergeCell ref="B263:D263"/>
    <mergeCell ref="A2:E2"/>
    <mergeCell ref="A86:D86"/>
    <mergeCell ref="A87:D87"/>
    <mergeCell ref="A88:D88"/>
    <mergeCell ref="A89:D89"/>
    <mergeCell ref="A78:D78"/>
    <mergeCell ref="A79:D79"/>
    <mergeCell ref="A80:D80"/>
    <mergeCell ref="A81:D81"/>
    <mergeCell ref="A83:D83"/>
    <mergeCell ref="A84:D84"/>
    <mergeCell ref="A96:E96"/>
    <mergeCell ref="B95:D95"/>
    <mergeCell ref="A97:C97"/>
    <mergeCell ref="D97:E97"/>
    <mergeCell ref="A90:D90"/>
    <mergeCell ref="A270:C270"/>
    <mergeCell ref="D270:E270"/>
    <mergeCell ref="A250:A257"/>
    <mergeCell ref="A258:A265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4:D264"/>
    <mergeCell ref="B208:D208"/>
    <mergeCell ref="B209:D209"/>
    <mergeCell ref="A220:B220"/>
    <mergeCell ref="A221:C221"/>
    <mergeCell ref="A231:E231"/>
    <mergeCell ref="A202:E202"/>
    <mergeCell ref="A203:D203"/>
    <mergeCell ref="A211:E211"/>
    <mergeCell ref="A217:E217"/>
    <mergeCell ref="A219:E219"/>
    <mergeCell ref="A206:A210"/>
    <mergeCell ref="B206:D206"/>
    <mergeCell ref="A204:C204"/>
    <mergeCell ref="A205:C205"/>
    <mergeCell ref="B207:D207"/>
    <mergeCell ref="D221:E221"/>
    <mergeCell ref="C220:E220"/>
    <mergeCell ref="C210:D210"/>
    <mergeCell ref="C216:D216"/>
    <mergeCell ref="B214:D214"/>
    <mergeCell ref="B215:D215"/>
    <mergeCell ref="B276:C276"/>
    <mergeCell ref="C265:D265"/>
    <mergeCell ref="A233:C234"/>
    <mergeCell ref="A235:C235"/>
    <mergeCell ref="A236:C236"/>
    <mergeCell ref="A237:C237"/>
    <mergeCell ref="A271:C271"/>
    <mergeCell ref="D271:E271"/>
    <mergeCell ref="A272:C272"/>
    <mergeCell ref="D272:E272"/>
    <mergeCell ref="A273:C273"/>
    <mergeCell ref="D273:E273"/>
    <mergeCell ref="D276:E276"/>
    <mergeCell ref="A274:C274"/>
    <mergeCell ref="D274:E274"/>
    <mergeCell ref="A275:C275"/>
    <mergeCell ref="D275:E275"/>
    <mergeCell ref="A266:E266"/>
    <mergeCell ref="A267:C267"/>
    <mergeCell ref="D267:E267"/>
    <mergeCell ref="A268:C268"/>
    <mergeCell ref="D268:E268"/>
    <mergeCell ref="A269:C269"/>
    <mergeCell ref="D269:E269"/>
  </mergeCells>
  <conditionalFormatting sqref="E148">
    <cfRule type="cellIs" dxfId="2221" priority="2290" operator="equal">
      <formula>0</formula>
    </cfRule>
  </conditionalFormatting>
  <conditionalFormatting sqref="E210">
    <cfRule type="cellIs" dxfId="2220" priority="2287" operator="equal">
      <formula>0</formula>
    </cfRule>
  </conditionalFormatting>
  <conditionalFormatting sqref="E250">
    <cfRule type="cellIs" dxfId="2219" priority="2273" operator="equal">
      <formula>0</formula>
    </cfRule>
  </conditionalFormatting>
  <conditionalFormatting sqref="E248">
    <cfRule type="cellIs" dxfId="2218" priority="2275" operator="equal">
      <formula>0</formula>
    </cfRule>
  </conditionalFormatting>
  <conditionalFormatting sqref="C220:E220">
    <cfRule type="cellIs" dxfId="2217" priority="2279" operator="equal">
      <formula>0</formula>
    </cfRule>
  </conditionalFormatting>
  <conditionalFormatting sqref="D221">
    <cfRule type="cellIs" dxfId="2216" priority="2278" operator="equal">
      <formula>0</formula>
    </cfRule>
  </conditionalFormatting>
  <conditionalFormatting sqref="E258">
    <cfRule type="cellIs" dxfId="2215" priority="2271" operator="equal">
      <formula>0</formula>
    </cfRule>
  </conditionalFormatting>
  <conditionalFormatting sqref="D267:E267">
    <cfRule type="cellIs" dxfId="2214" priority="2267" operator="equal">
      <formula>0</formula>
    </cfRule>
  </conditionalFormatting>
  <conditionalFormatting sqref="D239:E239">
    <cfRule type="cellIs" dxfId="2213" priority="2266" operator="equal">
      <formula>0</formula>
    </cfRule>
  </conditionalFormatting>
  <conditionalFormatting sqref="E278">
    <cfRule type="cellIs" dxfId="2212" priority="2264" operator="equal">
      <formula>0</formula>
    </cfRule>
  </conditionalFormatting>
  <conditionalFormatting sqref="D279:E279">
    <cfRule type="cellIs" dxfId="2211" priority="2263" operator="equal">
      <formula>0</formula>
    </cfRule>
  </conditionalFormatting>
  <conditionalFormatting sqref="E12:E23">
    <cfRule type="containsText" dxfId="2210" priority="2036" operator="containsText" text="выберите --">
      <formula>NOT(ISERROR(SEARCH("выберите --",E12)))</formula>
    </cfRule>
    <cfRule type="containsText" dxfId="2209" priority="2165" operator="containsText" text="выберите --">
      <formula>NOT(ISERROR(SEARCH("выберите --",E12)))</formula>
    </cfRule>
    <cfRule type="cellIs" dxfId="2208" priority="2166" operator="equal">
      <formula>"""-- выберите --"""</formula>
    </cfRule>
    <cfRule type="cellIs" dxfId="2207" priority="2167" operator="equal">
      <formula>"'-- выберите --"</formula>
    </cfRule>
    <cfRule type="cellIs" dxfId="2206" priority="2259" operator="equal">
      <formula>0</formula>
    </cfRule>
    <cfRule type="cellIs" dxfId="2205" priority="2260" operator="equal">
      <formula>"нет"</formula>
    </cfRule>
  </conditionalFormatting>
  <conditionalFormatting sqref="C24">
    <cfRule type="cellIs" dxfId="2204" priority="2257" operator="equal">
      <formula>0</formula>
    </cfRule>
  </conditionalFormatting>
  <conditionalFormatting sqref="C60:E73">
    <cfRule type="cellIs" dxfId="2203" priority="2256" operator="equal">
      <formula>"нет"</formula>
    </cfRule>
  </conditionalFormatting>
  <conditionalFormatting sqref="C61:E73">
    <cfRule type="containsText" dxfId="2202" priority="2163" operator="containsText" text="выберите">
      <formula>NOT(ISERROR(SEARCH("выберите",C61)))</formula>
    </cfRule>
    <cfRule type="cellIs" dxfId="2201" priority="2249" operator="equal">
      <formula>0</formula>
    </cfRule>
    <cfRule type="cellIs" dxfId="2200" priority="2250" operator="equal">
      <formula>0</formula>
    </cfRule>
    <cfRule type="cellIs" dxfId="2199" priority="2251" operator="equal">
      <formula>"нет"</formula>
    </cfRule>
  </conditionalFormatting>
  <conditionalFormatting sqref="E154">
    <cfRule type="cellIs" dxfId="2198" priority="2235" operator="equal">
      <formula>0</formula>
    </cfRule>
  </conditionalFormatting>
  <conditionalFormatting sqref="D155">
    <cfRule type="cellIs" dxfId="2197" priority="2234" operator="equal">
      <formula>0</formula>
    </cfRule>
  </conditionalFormatting>
  <conditionalFormatting sqref="E155">
    <cfRule type="cellIs" dxfId="2196" priority="2229" operator="equal">
      <formula>0</formula>
    </cfRule>
  </conditionalFormatting>
  <conditionalFormatting sqref="E151">
    <cfRule type="cellIs" dxfId="2195" priority="2090" operator="equal">
      <formula>"___чел."</formula>
    </cfRule>
    <cfRule type="cellIs" dxfId="2194" priority="2226" operator="equal">
      <formula>0</formula>
    </cfRule>
  </conditionalFormatting>
  <conditionalFormatting sqref="D152">
    <cfRule type="cellIs" dxfId="2193" priority="2231" operator="equal">
      <formula>0</formula>
    </cfRule>
  </conditionalFormatting>
  <conditionalFormatting sqref="E157:E162">
    <cfRule type="cellIs" dxfId="2192" priority="2230" operator="equal">
      <formula>0</formula>
    </cfRule>
  </conditionalFormatting>
  <conditionalFormatting sqref="E153">
    <cfRule type="cellIs" dxfId="2191" priority="2228" operator="equal">
      <formula>0</formula>
    </cfRule>
  </conditionalFormatting>
  <conditionalFormatting sqref="E152">
    <cfRule type="cellIs" dxfId="2190" priority="2227" operator="equal">
      <formula>0</formula>
    </cfRule>
  </conditionalFormatting>
  <conditionalFormatting sqref="E195">
    <cfRule type="cellIs" dxfId="2189" priority="2221" operator="equal">
      <formula>0</formula>
    </cfRule>
  </conditionalFormatting>
  <conditionalFormatting sqref="D197">
    <cfRule type="cellIs" dxfId="2188" priority="2220" operator="equal">
      <formula>0</formula>
    </cfRule>
  </conditionalFormatting>
  <conditionalFormatting sqref="E199:E201">
    <cfRule type="cellIs" dxfId="2187" priority="2216" operator="equal">
      <formula>0</formula>
    </cfRule>
  </conditionalFormatting>
  <conditionalFormatting sqref="D198">
    <cfRule type="cellIs" dxfId="2186" priority="2218" operator="equal">
      <formula>0</formula>
    </cfRule>
  </conditionalFormatting>
  <conditionalFormatting sqref="E168:E170">
    <cfRule type="cellIs" dxfId="2185" priority="2211" operator="equal">
      <formula>0</formula>
    </cfRule>
    <cfRule type="cellIs" dxfId="2184" priority="2212" operator="equal">
      <formula>0</formula>
    </cfRule>
  </conditionalFormatting>
  <conditionalFormatting sqref="D97:E97">
    <cfRule type="cellIs" dxfId="2183" priority="2202" operator="equal">
      <formula>0</formula>
    </cfRule>
  </conditionalFormatting>
  <conditionalFormatting sqref="D156">
    <cfRule type="cellIs" dxfId="2182" priority="2191" operator="equal">
      <formula>0</formula>
    </cfRule>
  </conditionalFormatting>
  <conditionalFormatting sqref="E156">
    <cfRule type="cellIs" dxfId="2181" priority="2190" operator="equal">
      <formula>0</formula>
    </cfRule>
  </conditionalFormatting>
  <conditionalFormatting sqref="E249">
    <cfRule type="cellIs" dxfId="2180" priority="2183" operator="equal">
      <formula>0</formula>
    </cfRule>
  </conditionalFormatting>
  <conditionalFormatting sqref="E206">
    <cfRule type="cellIs" dxfId="2179" priority="2173" operator="equal">
      <formula>0</formula>
    </cfRule>
  </conditionalFormatting>
  <conditionalFormatting sqref="E171">
    <cfRule type="cellIs" dxfId="2178" priority="2176" operator="equal">
      <formula>0</formula>
    </cfRule>
    <cfRule type="cellIs" dxfId="2177" priority="2177" operator="equal">
      <formula>0</formula>
    </cfRule>
  </conditionalFormatting>
  <conditionalFormatting sqref="E203:E205">
    <cfRule type="cellIs" dxfId="40" priority="2172" operator="equal">
      <formula>0</formula>
    </cfRule>
  </conditionalFormatting>
  <conditionalFormatting sqref="E197:E198">
    <cfRule type="cellIs" dxfId="2176" priority="2171" operator="equal">
      <formula>0</formula>
    </cfRule>
  </conditionalFormatting>
  <conditionalFormatting sqref="E196">
    <cfRule type="cellIs" dxfId="2175" priority="2089" operator="equal">
      <formula>"___млн. USD"</formula>
    </cfRule>
    <cfRule type="cellIs" dxfId="2174" priority="2170" operator="equal">
      <formula>0</formula>
    </cfRule>
  </conditionalFormatting>
  <conditionalFormatting sqref="E206:E209">
    <cfRule type="cellIs" dxfId="2173" priority="2169" operator="equal">
      <formula>0</formula>
    </cfRule>
  </conditionalFormatting>
  <conditionalFormatting sqref="E144:E147">
    <cfRule type="cellIs" dxfId="2172" priority="2111" operator="equal">
      <formula>"___%"</formula>
    </cfRule>
    <cfRule type="cellIs" dxfId="2171" priority="2112" operator="equal">
      <formula>"""___%"""</formula>
    </cfRule>
    <cfRule type="cellIs" dxfId="2170" priority="2168" operator="equal">
      <formula>0</formula>
    </cfRule>
  </conditionalFormatting>
  <conditionalFormatting sqref="C24:E24">
    <cfRule type="containsText" dxfId="2169" priority="2164" operator="containsText" text="выберите ">
      <formula>NOT(ISERROR(SEARCH("выберите ",C24)))</formula>
    </cfRule>
  </conditionalFormatting>
  <conditionalFormatting sqref="E76:E95">
    <cfRule type="containsText" dxfId="2168" priority="2158" operator="containsText" text="выберите --">
      <formula>NOT(ISERROR(SEARCH("выберите --",E76)))</formula>
    </cfRule>
    <cfRule type="cellIs" dxfId="2167" priority="2159" operator="equal">
      <formula>"""-- выберите --"""</formula>
    </cfRule>
    <cfRule type="cellIs" dxfId="2166" priority="2160" operator="equal">
      <formula>"'-- выберите --"</formula>
    </cfRule>
    <cfRule type="cellIs" dxfId="2165" priority="2161" operator="equal">
      <formula>0</formula>
    </cfRule>
    <cfRule type="cellIs" dxfId="2164" priority="2162" operator="equal">
      <formula>"нет"</formula>
    </cfRule>
  </conditionalFormatting>
  <conditionalFormatting sqref="E98:E106">
    <cfRule type="containsText" dxfId="2163" priority="2153" operator="containsText" text="выберите --">
      <formula>NOT(ISERROR(SEARCH("выберите --",E98)))</formula>
    </cfRule>
    <cfRule type="cellIs" dxfId="2162" priority="2154" operator="equal">
      <formula>"""-- выберите --"""</formula>
    </cfRule>
    <cfRule type="cellIs" dxfId="2161" priority="2155" operator="equal">
      <formula>"'-- выберите --"</formula>
    </cfRule>
    <cfRule type="cellIs" dxfId="2160" priority="2156" operator="equal">
      <formula>0</formula>
    </cfRule>
    <cfRule type="cellIs" dxfId="2159" priority="2157" operator="equal">
      <formula>"нет"</formula>
    </cfRule>
  </conditionalFormatting>
  <conditionalFormatting sqref="D97:E97 C285:E1048576">
    <cfRule type="containsText" dxfId="2158" priority="2152" operator="containsText" text="выберите">
      <formula>NOT(ISERROR(SEARCH("выберите",C97)))</formula>
    </cfRule>
  </conditionalFormatting>
  <conditionalFormatting sqref="E107:E142">
    <cfRule type="containsText" dxfId="2157" priority="2147" operator="containsText" text="выберите --">
      <formula>NOT(ISERROR(SEARCH("выберите --",E107)))</formula>
    </cfRule>
    <cfRule type="cellIs" dxfId="2156" priority="2148" operator="equal">
      <formula>"""-- выберите --"""</formula>
    </cfRule>
    <cfRule type="cellIs" dxfId="2155" priority="2149" operator="equal">
      <formula>"'-- выберите --"</formula>
    </cfRule>
    <cfRule type="cellIs" dxfId="2154" priority="2150" operator="equal">
      <formula>0</formula>
    </cfRule>
    <cfRule type="cellIs" dxfId="2153" priority="2151" operator="equal">
      <formula>"нет"</formula>
    </cfRule>
  </conditionalFormatting>
  <conditionalFormatting sqref="D155:D156 E154 E148 D152">
    <cfRule type="containsText" dxfId="2152" priority="2146" operator="containsText" text="выберите">
      <formula>NOT(ISERROR(SEARCH("выберите",D148)))</formula>
    </cfRule>
  </conditionalFormatting>
  <conditionalFormatting sqref="E168:E171">
    <cfRule type="containsText" dxfId="2151" priority="2145" operator="containsText" text="выберите --">
      <formula>NOT(ISERROR(SEARCH("выберите --",E168)))</formula>
    </cfRule>
  </conditionalFormatting>
  <conditionalFormatting sqref="E176:E186">
    <cfRule type="cellIs" dxfId="2150" priority="2143" operator="equal">
      <formula>0</formula>
    </cfRule>
    <cfRule type="cellIs" dxfId="2149" priority="2144" operator="equal">
      <formula>0</formula>
    </cfRule>
  </conditionalFormatting>
  <conditionalFormatting sqref="E176:E186">
    <cfRule type="containsText" dxfId="2148" priority="2142" operator="containsText" text="выберите --">
      <formula>NOT(ISERROR(SEARCH("выберите --",E176)))</formula>
    </cfRule>
  </conditionalFormatting>
  <conditionalFormatting sqref="E188:E190 E192">
    <cfRule type="cellIs" dxfId="2147" priority="2140" operator="equal">
      <formula>0</formula>
    </cfRule>
    <cfRule type="cellIs" dxfId="2146" priority="2141" operator="equal">
      <formula>0</formula>
    </cfRule>
  </conditionalFormatting>
  <conditionalFormatting sqref="E188:E190 E192">
    <cfRule type="containsText" dxfId="2145" priority="2139" operator="containsText" text="выберите --">
      <formula>NOT(ISERROR(SEARCH("выберите --",E188)))</formula>
    </cfRule>
  </conditionalFormatting>
  <conditionalFormatting sqref="E193">
    <cfRule type="cellIs" dxfId="2144" priority="2137" operator="equal">
      <formula>0</formula>
    </cfRule>
    <cfRule type="cellIs" dxfId="2143" priority="2138" operator="equal">
      <formula>0</formula>
    </cfRule>
  </conditionalFormatting>
  <conditionalFormatting sqref="E193">
    <cfRule type="containsText" dxfId="2142" priority="2136" operator="containsText" text="выберите --">
      <formula>NOT(ISERROR(SEARCH("выберите --",E193)))</formula>
    </cfRule>
  </conditionalFormatting>
  <conditionalFormatting sqref="E199:E201 D197:D198">
    <cfRule type="containsText" dxfId="2141" priority="2135" operator="containsText" text="выберите --">
      <formula>NOT(ISERROR(SEARCH("выберите --",D197)))</formula>
    </cfRule>
  </conditionalFormatting>
  <conditionalFormatting sqref="D204">
    <cfRule type="cellIs" dxfId="2140" priority="2134" operator="equal">
      <formula>0</formula>
    </cfRule>
  </conditionalFormatting>
  <conditionalFormatting sqref="D204">
    <cfRule type="containsText" dxfId="2139" priority="2133" operator="containsText" text="выберите --">
      <formula>NOT(ISERROR(SEARCH("выберите --",D204)))</formula>
    </cfRule>
  </conditionalFormatting>
  <conditionalFormatting sqref="D205">
    <cfRule type="cellIs" dxfId="2138" priority="2132" operator="equal">
      <formula>0</formula>
    </cfRule>
  </conditionalFormatting>
  <conditionalFormatting sqref="D205">
    <cfRule type="containsText" dxfId="2137" priority="2131" operator="containsText" text="выберите --">
      <formula>NOT(ISERROR(SEARCH("выберите --",D205)))</formula>
    </cfRule>
  </conditionalFormatting>
  <conditionalFormatting sqref="E218">
    <cfRule type="cellIs" dxfId="2136" priority="2130" operator="equal">
      <formula>0</formula>
    </cfRule>
  </conditionalFormatting>
  <conditionalFormatting sqref="E218">
    <cfRule type="containsText" dxfId="2135" priority="2129" operator="containsText" text="выберите --">
      <formula>NOT(ISERROR(SEARCH("выберите --",E218)))</formula>
    </cfRule>
  </conditionalFormatting>
  <conditionalFormatting sqref="E222:E226">
    <cfRule type="cellIs" dxfId="2134" priority="2128" operator="equal">
      <formula>0</formula>
    </cfRule>
  </conditionalFormatting>
  <conditionalFormatting sqref="E222:E226">
    <cfRule type="containsText" dxfId="2133" priority="2127" operator="containsText" text="выберите --">
      <formula>NOT(ISERROR(SEARCH("выберите --",E222)))</formula>
    </cfRule>
  </conditionalFormatting>
  <conditionalFormatting sqref="E227:E230">
    <cfRule type="cellIs" dxfId="2132" priority="2126" operator="equal">
      <formula>0</formula>
    </cfRule>
  </conditionalFormatting>
  <conditionalFormatting sqref="E227:E230">
    <cfRule type="containsText" dxfId="2131" priority="2125" operator="containsText" text="выберите --">
      <formula>NOT(ISERROR(SEARCH("выберите --",E227)))</formula>
    </cfRule>
  </conditionalFormatting>
  <conditionalFormatting sqref="E241:E246">
    <cfRule type="cellIs" dxfId="2130" priority="2124" operator="equal">
      <formula>0</formula>
    </cfRule>
  </conditionalFormatting>
  <conditionalFormatting sqref="E241:E246">
    <cfRule type="containsText" dxfId="2129" priority="2123" operator="containsText" text="выберите --">
      <formula>NOT(ISERROR(SEARCH("выберите --",E241)))</formula>
    </cfRule>
  </conditionalFormatting>
  <conditionalFormatting sqref="E277">
    <cfRule type="cellIs" dxfId="2128" priority="2122" operator="equal">
      <formula>0</formula>
    </cfRule>
  </conditionalFormatting>
  <conditionalFormatting sqref="E277">
    <cfRule type="containsText" dxfId="2127" priority="2121" operator="containsText" text="выберите --">
      <formula>NOT(ISERROR(SEARCH("выберите --",E277)))</formula>
    </cfRule>
  </conditionalFormatting>
  <conditionalFormatting sqref="E283">
    <cfRule type="cellIs" dxfId="2126" priority="2120" operator="equal">
      <formula>0</formula>
    </cfRule>
  </conditionalFormatting>
  <conditionalFormatting sqref="E283">
    <cfRule type="containsText" dxfId="2125" priority="2119" operator="containsText" text="выберите --">
      <formula>NOT(ISERROR(SEARCH("выберите --",E283)))</formula>
    </cfRule>
  </conditionalFormatting>
  <conditionalFormatting sqref="E251:E257">
    <cfRule type="cellIs" dxfId="2124" priority="2118" operator="equal">
      <formula>0</formula>
    </cfRule>
  </conditionalFormatting>
  <conditionalFormatting sqref="E259:E265">
    <cfRule type="cellIs" dxfId="2123" priority="2117" operator="equal">
      <formula>0</formula>
    </cfRule>
  </conditionalFormatting>
  <conditionalFormatting sqref="D268:E276">
    <cfRule type="cellIs" dxfId="2122" priority="2116" operator="equal">
      <formula>0</formula>
    </cfRule>
  </conditionalFormatting>
  <conditionalFormatting sqref="D280:E282">
    <cfRule type="cellIs" dxfId="2121" priority="2115" operator="equal">
      <formula>0</formula>
    </cfRule>
  </conditionalFormatting>
  <conditionalFormatting sqref="C212:D216 C217:E232 E188:E190 C1:E148 E192 D233:E237 C238:E283 C150:E187 C193:E211">
    <cfRule type="containsText" dxfId="39" priority="2114" operator="containsText" text="выберите">
      <formula>NOT(ISERROR(SEARCH("выберите",C1)))</formula>
    </cfRule>
  </conditionalFormatting>
  <conditionalFormatting sqref="C3:E11 C29:E41 C45:E57 D106 D113 C23:D23 D125 D142 D171 D186 C210:D210 C216:D216 D226 D230 D246 C265:D265 B276:C276 A164:E167 A173:E175">
    <cfRule type="cellIs" dxfId="2120" priority="2113" operator="equal">
      <formula>0</formula>
    </cfRule>
  </conditionalFormatting>
  <conditionalFormatting sqref="E152:E153">
    <cfRule type="cellIs" dxfId="2119" priority="2108" operator="equal">
      <formula>"___%"</formula>
    </cfRule>
    <cfRule type="cellIs" dxfId="2118" priority="2109" operator="equal">
      <formula>"""___%"""</formula>
    </cfRule>
    <cfRule type="cellIs" dxfId="2117" priority="2110" operator="equal">
      <formula>0</formula>
    </cfRule>
  </conditionalFormatting>
  <conditionalFormatting sqref="E155:E162">
    <cfRule type="cellIs" dxfId="2116" priority="2105" operator="equal">
      <formula>"___%"</formula>
    </cfRule>
    <cfRule type="cellIs" dxfId="2115" priority="2106" operator="equal">
      <formula>"""___%"""</formula>
    </cfRule>
    <cfRule type="cellIs" dxfId="2114" priority="2107" operator="equal">
      <formula>0</formula>
    </cfRule>
  </conditionalFormatting>
  <conditionalFormatting sqref="E197:E198">
    <cfRule type="cellIs" dxfId="2113" priority="2102" operator="equal">
      <formula>"___%"</formula>
    </cfRule>
    <cfRule type="cellIs" dxfId="2112" priority="2103" operator="equal">
      <formula>"""___%"""</formula>
    </cfRule>
    <cfRule type="cellIs" dxfId="2111" priority="2104" operator="equal">
      <formula>0</formula>
    </cfRule>
  </conditionalFormatting>
  <conditionalFormatting sqref="E203:E209">
    <cfRule type="cellIs" dxfId="38" priority="2099" operator="equal">
      <formula>"___%"</formula>
    </cfRule>
    <cfRule type="cellIs" dxfId="37" priority="2100" operator="equal">
      <formula>"""___%"""</formula>
    </cfRule>
    <cfRule type="cellIs" dxfId="36" priority="2101" operator="equal">
      <formula>0</formula>
    </cfRule>
  </conditionalFormatting>
  <conditionalFormatting sqref="E210">
    <cfRule type="cellIs" dxfId="2110" priority="2095" operator="equal">
      <formula>0</formula>
    </cfRule>
  </conditionalFormatting>
  <conditionalFormatting sqref="E151">
    <cfRule type="cellIs" dxfId="2109" priority="2094" operator="equal">
      <formula>0</formula>
    </cfRule>
  </conditionalFormatting>
  <conditionalFormatting sqref="E151">
    <cfRule type="cellIs" dxfId="2108" priority="2091" operator="equal">
      <formula>"___%"</formula>
    </cfRule>
    <cfRule type="cellIs" dxfId="2107" priority="2092" operator="equal">
      <formula>"""___%"""</formula>
    </cfRule>
    <cfRule type="cellIs" dxfId="2106" priority="2093" operator="equal">
      <formula>0</formula>
    </cfRule>
  </conditionalFormatting>
  <conditionalFormatting sqref="D235:E237">
    <cfRule type="cellIs" dxfId="2105" priority="2088" operator="equal">
      <formula>0</formula>
    </cfRule>
  </conditionalFormatting>
  <conditionalFormatting sqref="E76:E95">
    <cfRule type="containsText" dxfId="2104" priority="2082" operator="containsText" text="выберите --">
      <formula>NOT(ISERROR(SEARCH("выберите --",E76)))</formula>
    </cfRule>
    <cfRule type="cellIs" dxfId="2103" priority="2083" operator="equal">
      <formula>"""-- выберите --"""</formula>
    </cfRule>
    <cfRule type="cellIs" dxfId="2102" priority="2084" operator="equal">
      <formula>"'-- выберите --"</formula>
    </cfRule>
    <cfRule type="cellIs" dxfId="2101" priority="2085" operator="equal">
      <formula>0</formula>
    </cfRule>
    <cfRule type="cellIs" dxfId="2100" priority="2086" operator="equal">
      <formula>"нет"</formula>
    </cfRule>
  </conditionalFormatting>
  <conditionalFormatting sqref="E98:E142">
    <cfRule type="containsText" dxfId="2099" priority="2077" operator="containsText" text="выберите --">
      <formula>NOT(ISERROR(SEARCH("выберите --",E98)))</formula>
    </cfRule>
    <cfRule type="cellIs" dxfId="2098" priority="2078" operator="equal">
      <formula>"""-- выберите --"""</formula>
    </cfRule>
    <cfRule type="cellIs" dxfId="2097" priority="2079" operator="equal">
      <formula>"'-- выберите --"</formula>
    </cfRule>
    <cfRule type="cellIs" dxfId="2096" priority="2080" operator="equal">
      <formula>0</formula>
    </cfRule>
    <cfRule type="cellIs" dxfId="2095" priority="2081" operator="equal">
      <formula>"нет"</formula>
    </cfRule>
  </conditionalFormatting>
  <conditionalFormatting sqref="E98:E142">
    <cfRule type="containsText" dxfId="2094" priority="2072" operator="containsText" text="выберите --">
      <formula>NOT(ISERROR(SEARCH("выберите --",E98)))</formula>
    </cfRule>
    <cfRule type="cellIs" dxfId="2093" priority="2073" operator="equal">
      <formula>"""-- выберите --"""</formula>
    </cfRule>
    <cfRule type="cellIs" dxfId="2092" priority="2074" operator="equal">
      <formula>"'-- выберите --"</formula>
    </cfRule>
    <cfRule type="cellIs" dxfId="2091" priority="2075" operator="equal">
      <formula>0</formula>
    </cfRule>
    <cfRule type="cellIs" dxfId="2090" priority="2076" operator="equal">
      <formula>"нет"</formula>
    </cfRule>
  </conditionalFormatting>
  <conditionalFormatting sqref="D149">
    <cfRule type="containsText" dxfId="2089" priority="2054" operator="containsText" text="выберите">
      <formula>NOT(ISERROR(SEARCH("выберите",D149)))</formula>
    </cfRule>
  </conditionalFormatting>
  <conditionalFormatting sqref="C149">
    <cfRule type="containsText" dxfId="2088" priority="2060" operator="containsText" text="выберите">
      <formula>NOT(ISERROR(SEARCH("выберите",C149)))</formula>
    </cfRule>
  </conditionalFormatting>
  <conditionalFormatting sqref="D149">
    <cfRule type="cellIs" dxfId="2087" priority="2056" operator="equal">
      <formula>0</formula>
    </cfRule>
  </conditionalFormatting>
  <conditionalFormatting sqref="D149">
    <cfRule type="containsText" dxfId="2085" priority="2053" operator="containsText" text="выберите">
      <formula>NOT(ISERROR(SEARCH("выберите",D149)))</formula>
    </cfRule>
  </conditionalFormatting>
  <conditionalFormatting sqref="C188:D190 C192:D192">
    <cfRule type="containsText" dxfId="2081" priority="2049" operator="containsText" text="выберите">
      <formula>NOT(ISERROR(SEARCH("выберите",C188)))</formula>
    </cfRule>
  </conditionalFormatting>
  <conditionalFormatting sqref="D192">
    <cfRule type="cellIs" dxfId="2080" priority="2048" operator="equal">
      <formula>0</formula>
    </cfRule>
  </conditionalFormatting>
  <conditionalFormatting sqref="E206">
    <cfRule type="cellIs" dxfId="2079" priority="2047" operator="equal">
      <formula>0</formula>
    </cfRule>
  </conditionalFormatting>
  <conditionalFormatting sqref="E216">
    <cfRule type="cellIs" dxfId="2078" priority="2046" operator="equal">
      <formula>0</formula>
    </cfRule>
  </conditionalFormatting>
  <conditionalFormatting sqref="E212">
    <cfRule type="cellIs" dxfId="2077" priority="2045" operator="equal">
      <formula>0</formula>
    </cfRule>
  </conditionalFormatting>
  <conditionalFormatting sqref="E212:E215">
    <cfRule type="cellIs" dxfId="2076" priority="2044" operator="equal">
      <formula>0</formula>
    </cfRule>
  </conditionalFormatting>
  <conditionalFormatting sqref="E212:E216">
    <cfRule type="containsText" dxfId="2075" priority="2043" operator="containsText" text="выберите">
      <formula>NOT(ISERROR(SEARCH("выберите",E212)))</formula>
    </cfRule>
  </conditionalFormatting>
  <conditionalFormatting sqref="E212:E215">
    <cfRule type="cellIs" dxfId="2074" priority="2040" operator="equal">
      <formula>"___%"</formula>
    </cfRule>
    <cfRule type="cellIs" dxfId="2073" priority="2041" operator="equal">
      <formula>"""___%"""</formula>
    </cfRule>
    <cfRule type="cellIs" dxfId="2072" priority="2042" operator="equal">
      <formula>0</formula>
    </cfRule>
  </conditionalFormatting>
  <conditionalFormatting sqref="E216">
    <cfRule type="cellIs" dxfId="2071" priority="2039" operator="equal">
      <formula>0</formula>
    </cfRule>
  </conditionalFormatting>
  <conditionalFormatting sqref="E212">
    <cfRule type="cellIs" dxfId="2070" priority="2038" operator="equal">
      <formula>0</formula>
    </cfRule>
  </conditionalFormatting>
  <conditionalFormatting sqref="B95:D95">
    <cfRule type="cellIs" dxfId="2069" priority="2037" operator="equal">
      <formula>0</formula>
    </cfRule>
  </conditionalFormatting>
  <conditionalFormatting sqref="C61:E73">
    <cfRule type="containsText" dxfId="2068" priority="2030" operator="containsText" text="выберите --">
      <formula>NOT(ISERROR(SEARCH("выберите --",C61)))</formula>
    </cfRule>
    <cfRule type="containsText" dxfId="2067" priority="2031" operator="containsText" text="выберите --">
      <formula>NOT(ISERROR(SEARCH("выберите --",C61)))</formula>
    </cfRule>
    <cfRule type="cellIs" dxfId="2066" priority="2032" operator="equal">
      <formula>"""-- выберите --"""</formula>
    </cfRule>
    <cfRule type="cellIs" dxfId="2065" priority="2033" operator="equal">
      <formula>"'-- выберите --"</formula>
    </cfRule>
    <cfRule type="cellIs" dxfId="2064" priority="2034" operator="equal">
      <formula>0</formula>
    </cfRule>
    <cfRule type="cellIs" dxfId="2063" priority="2035" operator="equal">
      <formula>"нет"</formula>
    </cfRule>
  </conditionalFormatting>
  <conditionalFormatting sqref="E76:E95">
    <cfRule type="cellIs" dxfId="2062" priority="2029" operator="equal">
      <formula>"нет"</formula>
    </cfRule>
  </conditionalFormatting>
  <conditionalFormatting sqref="E76:E95">
    <cfRule type="containsText" dxfId="2061" priority="2025" operator="containsText" text="выберите">
      <formula>NOT(ISERROR(SEARCH("выберите",E76)))</formula>
    </cfRule>
    <cfRule type="cellIs" dxfId="2060" priority="2026" operator="equal">
      <formula>0</formula>
    </cfRule>
    <cfRule type="cellIs" dxfId="2059" priority="2027" operator="equal">
      <formula>0</formula>
    </cfRule>
    <cfRule type="cellIs" dxfId="2058" priority="2028" operator="equal">
      <formula>"нет"</formula>
    </cfRule>
  </conditionalFormatting>
  <conditionalFormatting sqref="E76:E95">
    <cfRule type="containsText" dxfId="2057" priority="2019" operator="containsText" text="выберите --">
      <formula>NOT(ISERROR(SEARCH("выберите --",E76)))</formula>
    </cfRule>
    <cfRule type="containsText" dxfId="2056" priority="2020" operator="containsText" text="выберите --">
      <formula>NOT(ISERROR(SEARCH("выберите --",E76)))</formula>
    </cfRule>
    <cfRule type="cellIs" dxfId="2055" priority="2021" operator="equal">
      <formula>"""-- выберите --"""</formula>
    </cfRule>
    <cfRule type="cellIs" dxfId="2054" priority="2022" operator="equal">
      <formula>"'-- выберите --"</formula>
    </cfRule>
    <cfRule type="cellIs" dxfId="2053" priority="2023" operator="equal">
      <formula>0</formula>
    </cfRule>
    <cfRule type="cellIs" dxfId="2052" priority="2024" operator="equal">
      <formula>"нет"</formula>
    </cfRule>
  </conditionalFormatting>
  <conditionalFormatting sqref="E98:E142">
    <cfRule type="containsText" dxfId="2051" priority="2014" operator="containsText" text="выберите --">
      <formula>NOT(ISERROR(SEARCH("выберите --",E98)))</formula>
    </cfRule>
    <cfRule type="cellIs" dxfId="2050" priority="2015" operator="equal">
      <formula>"""-- выберите --"""</formula>
    </cfRule>
    <cfRule type="cellIs" dxfId="2049" priority="2016" operator="equal">
      <formula>"'-- выберите --"</formula>
    </cfRule>
    <cfRule type="cellIs" dxfId="2048" priority="2017" operator="equal">
      <formula>0</formula>
    </cfRule>
    <cfRule type="cellIs" dxfId="2047" priority="2018" operator="equal">
      <formula>"нет"</formula>
    </cfRule>
  </conditionalFormatting>
  <conditionalFormatting sqref="E98:E142">
    <cfRule type="containsText" dxfId="2046" priority="2009" operator="containsText" text="выберите --">
      <formula>NOT(ISERROR(SEARCH("выберите --",E98)))</formula>
    </cfRule>
    <cfRule type="cellIs" dxfId="2045" priority="2010" operator="equal">
      <formula>"""-- выберите --"""</formula>
    </cfRule>
    <cfRule type="cellIs" dxfId="2044" priority="2011" operator="equal">
      <formula>"'-- выберите --"</formula>
    </cfRule>
    <cfRule type="cellIs" dxfId="2043" priority="2012" operator="equal">
      <formula>0</formula>
    </cfRule>
    <cfRule type="cellIs" dxfId="2042" priority="2013" operator="equal">
      <formula>"нет"</formula>
    </cfRule>
  </conditionalFormatting>
  <conditionalFormatting sqref="E98:E142">
    <cfRule type="cellIs" dxfId="2041" priority="2008" operator="equal">
      <formula>"нет"</formula>
    </cfRule>
  </conditionalFormatting>
  <conditionalFormatting sqref="E98:E142">
    <cfRule type="containsText" dxfId="2040" priority="2004" operator="containsText" text="выберите">
      <formula>NOT(ISERROR(SEARCH("выберите",E98)))</formula>
    </cfRule>
    <cfRule type="cellIs" dxfId="2039" priority="2005" operator="equal">
      <formula>0</formula>
    </cfRule>
    <cfRule type="cellIs" dxfId="2038" priority="2006" operator="equal">
      <formula>0</formula>
    </cfRule>
    <cfRule type="cellIs" dxfId="2037" priority="2007" operator="equal">
      <formula>"нет"</formula>
    </cfRule>
  </conditionalFormatting>
  <conditionalFormatting sqref="E98:E142">
    <cfRule type="containsText" dxfId="2036" priority="1998" operator="containsText" text="выберите --">
      <formula>NOT(ISERROR(SEARCH("выберите --",E98)))</formula>
    </cfRule>
    <cfRule type="containsText" dxfId="2035" priority="1999" operator="containsText" text="выберите --">
      <formula>NOT(ISERROR(SEARCH("выберите --",E98)))</formula>
    </cfRule>
    <cfRule type="cellIs" dxfId="2034" priority="2000" operator="equal">
      <formula>"""-- выберите --"""</formula>
    </cfRule>
    <cfRule type="cellIs" dxfId="2033" priority="2001" operator="equal">
      <formula>"'-- выберите --"</formula>
    </cfRule>
    <cfRule type="cellIs" dxfId="2032" priority="2002" operator="equal">
      <formula>0</formula>
    </cfRule>
    <cfRule type="cellIs" dxfId="2031" priority="2003" operator="equal">
      <formula>"нет"</formula>
    </cfRule>
  </conditionalFormatting>
  <conditionalFormatting sqref="E168:E171">
    <cfRule type="containsText" dxfId="2030" priority="1993" operator="containsText" text="выберите --">
      <formula>NOT(ISERROR(SEARCH("выберите --",E168)))</formula>
    </cfRule>
    <cfRule type="cellIs" dxfId="2029" priority="1994" operator="equal">
      <formula>"""-- выберите --"""</formula>
    </cfRule>
    <cfRule type="cellIs" dxfId="2028" priority="1995" operator="equal">
      <formula>"'-- выберите --"</formula>
    </cfRule>
    <cfRule type="cellIs" dxfId="2027" priority="1996" operator="equal">
      <formula>0</formula>
    </cfRule>
    <cfRule type="cellIs" dxfId="2026" priority="1997" operator="equal">
      <formula>"нет"</formula>
    </cfRule>
  </conditionalFormatting>
  <conditionalFormatting sqref="E168:E171">
    <cfRule type="containsText" dxfId="2025" priority="1988" operator="containsText" text="выберите --">
      <formula>NOT(ISERROR(SEARCH("выберите --",E168)))</formula>
    </cfRule>
    <cfRule type="cellIs" dxfId="2024" priority="1989" operator="equal">
      <formula>"""-- выберите --"""</formula>
    </cfRule>
    <cfRule type="cellIs" dxfId="2023" priority="1990" operator="equal">
      <formula>"'-- выберите --"</formula>
    </cfRule>
    <cfRule type="cellIs" dxfId="2022" priority="1991" operator="equal">
      <formula>0</formula>
    </cfRule>
    <cfRule type="cellIs" dxfId="2021" priority="1992" operator="equal">
      <formula>"нет"</formula>
    </cfRule>
  </conditionalFormatting>
  <conditionalFormatting sqref="E168:E171">
    <cfRule type="containsText" dxfId="2020" priority="1983" operator="containsText" text="выберите --">
      <formula>NOT(ISERROR(SEARCH("выберите --",E168)))</formula>
    </cfRule>
    <cfRule type="cellIs" dxfId="2019" priority="1984" operator="equal">
      <formula>"""-- выберите --"""</formula>
    </cfRule>
    <cfRule type="cellIs" dxfId="2018" priority="1985" operator="equal">
      <formula>"'-- выберите --"</formula>
    </cfRule>
    <cfRule type="cellIs" dxfId="2017" priority="1986" operator="equal">
      <formula>0</formula>
    </cfRule>
    <cfRule type="cellIs" dxfId="2016" priority="1987" operator="equal">
      <formula>"нет"</formula>
    </cfRule>
  </conditionalFormatting>
  <conditionalFormatting sqref="E168:E171">
    <cfRule type="containsText" dxfId="2015" priority="1978" operator="containsText" text="выберите --">
      <formula>NOT(ISERROR(SEARCH("выберите --",E168)))</formula>
    </cfRule>
    <cfRule type="cellIs" dxfId="2014" priority="1979" operator="equal">
      <formula>"""-- выберите --"""</formula>
    </cfRule>
    <cfRule type="cellIs" dxfId="2013" priority="1980" operator="equal">
      <formula>"'-- выберите --"</formula>
    </cfRule>
    <cfRule type="cellIs" dxfId="2012" priority="1981" operator="equal">
      <formula>0</formula>
    </cfRule>
    <cfRule type="cellIs" dxfId="2011" priority="1982" operator="equal">
      <formula>"нет"</formula>
    </cfRule>
  </conditionalFormatting>
  <conditionalFormatting sqref="E168:E171">
    <cfRule type="containsText" dxfId="2010" priority="1973" operator="containsText" text="выберите --">
      <formula>NOT(ISERROR(SEARCH("выберите --",E168)))</formula>
    </cfRule>
    <cfRule type="cellIs" dxfId="2009" priority="1974" operator="equal">
      <formula>"""-- выберите --"""</formula>
    </cfRule>
    <cfRule type="cellIs" dxfId="2008" priority="1975" operator="equal">
      <formula>"'-- выберите --"</formula>
    </cfRule>
    <cfRule type="cellIs" dxfId="2007" priority="1976" operator="equal">
      <formula>0</formula>
    </cfRule>
    <cfRule type="cellIs" dxfId="2006" priority="1977" operator="equal">
      <formula>"нет"</formula>
    </cfRule>
  </conditionalFormatting>
  <conditionalFormatting sqref="E168:E171">
    <cfRule type="cellIs" dxfId="2005" priority="1972" operator="equal">
      <formula>"нет"</formula>
    </cfRule>
  </conditionalFormatting>
  <conditionalFormatting sqref="E168:E171">
    <cfRule type="containsText" dxfId="2004" priority="1968" operator="containsText" text="выберите">
      <formula>NOT(ISERROR(SEARCH("выберите",E168)))</formula>
    </cfRule>
    <cfRule type="cellIs" dxfId="2003" priority="1969" operator="equal">
      <formula>0</formula>
    </cfRule>
    <cfRule type="cellIs" dxfId="2002" priority="1970" operator="equal">
      <formula>0</formula>
    </cfRule>
    <cfRule type="cellIs" dxfId="2001" priority="1971" operator="equal">
      <formula>"нет"</formula>
    </cfRule>
  </conditionalFormatting>
  <conditionalFormatting sqref="E168:E171">
    <cfRule type="containsText" dxfId="2000" priority="1962" operator="containsText" text="выберите --">
      <formula>NOT(ISERROR(SEARCH("выберите --",E168)))</formula>
    </cfRule>
    <cfRule type="containsText" dxfId="1999" priority="1963" operator="containsText" text="выберите --">
      <formula>NOT(ISERROR(SEARCH("выберите --",E168)))</formula>
    </cfRule>
    <cfRule type="cellIs" dxfId="1998" priority="1964" operator="equal">
      <formula>"""-- выберите --"""</formula>
    </cfRule>
    <cfRule type="cellIs" dxfId="1997" priority="1965" operator="equal">
      <formula>"'-- выберите --"</formula>
    </cfRule>
    <cfRule type="cellIs" dxfId="1996" priority="1966" operator="equal">
      <formula>0</formula>
    </cfRule>
    <cfRule type="cellIs" dxfId="1995" priority="1967" operator="equal">
      <formula>"нет"</formula>
    </cfRule>
  </conditionalFormatting>
  <conditionalFormatting sqref="E176:E186">
    <cfRule type="cellIs" dxfId="1994" priority="1960" operator="equal">
      <formula>0</formula>
    </cfRule>
    <cfRule type="cellIs" dxfId="1993" priority="1961" operator="equal">
      <formula>0</formula>
    </cfRule>
  </conditionalFormatting>
  <conditionalFormatting sqref="E176:E186">
    <cfRule type="containsText" dxfId="1992" priority="1959" operator="containsText" text="выберите --">
      <formula>NOT(ISERROR(SEARCH("выберите --",E176)))</formula>
    </cfRule>
  </conditionalFormatting>
  <conditionalFormatting sqref="E176:E186">
    <cfRule type="containsText" dxfId="1991" priority="1954" operator="containsText" text="выберите --">
      <formula>NOT(ISERROR(SEARCH("выберите --",E176)))</formula>
    </cfRule>
    <cfRule type="cellIs" dxfId="1990" priority="1955" operator="equal">
      <formula>"""-- выберите --"""</formula>
    </cfRule>
    <cfRule type="cellIs" dxfId="1989" priority="1956" operator="equal">
      <formula>"'-- выберите --"</formula>
    </cfRule>
    <cfRule type="cellIs" dxfId="1988" priority="1957" operator="equal">
      <formula>0</formula>
    </cfRule>
    <cfRule type="cellIs" dxfId="1987" priority="1958" operator="equal">
      <formula>"нет"</formula>
    </cfRule>
  </conditionalFormatting>
  <conditionalFormatting sqref="E176:E186">
    <cfRule type="containsText" dxfId="1986" priority="1949" operator="containsText" text="выберите --">
      <formula>NOT(ISERROR(SEARCH("выберите --",E176)))</formula>
    </cfRule>
    <cfRule type="cellIs" dxfId="1985" priority="1950" operator="equal">
      <formula>"""-- выберите --"""</formula>
    </cfRule>
    <cfRule type="cellIs" dxfId="1984" priority="1951" operator="equal">
      <formula>"'-- выберите --"</formula>
    </cfRule>
    <cfRule type="cellIs" dxfId="1983" priority="1952" operator="equal">
      <formula>0</formula>
    </cfRule>
    <cfRule type="cellIs" dxfId="1982" priority="1953" operator="equal">
      <formula>"нет"</formula>
    </cfRule>
  </conditionalFormatting>
  <conditionalFormatting sqref="E176:E186">
    <cfRule type="containsText" dxfId="1981" priority="1944" operator="containsText" text="выберите --">
      <formula>NOT(ISERROR(SEARCH("выберите --",E176)))</formula>
    </cfRule>
    <cfRule type="cellIs" dxfId="1980" priority="1945" operator="equal">
      <formula>"""-- выберите --"""</formula>
    </cfRule>
    <cfRule type="cellIs" dxfId="1979" priority="1946" operator="equal">
      <formula>"'-- выберите --"</formula>
    </cfRule>
    <cfRule type="cellIs" dxfId="1978" priority="1947" operator="equal">
      <formula>0</formula>
    </cfRule>
    <cfRule type="cellIs" dxfId="1977" priority="1948" operator="equal">
      <formula>"нет"</formula>
    </cfRule>
  </conditionalFormatting>
  <conditionalFormatting sqref="E176:E186">
    <cfRule type="containsText" dxfId="1976" priority="1939" operator="containsText" text="выберите --">
      <formula>NOT(ISERROR(SEARCH("выберите --",E176)))</formula>
    </cfRule>
    <cfRule type="cellIs" dxfId="1975" priority="1940" operator="equal">
      <formula>"""-- выберите --"""</formula>
    </cfRule>
    <cfRule type="cellIs" dxfId="1974" priority="1941" operator="equal">
      <formula>"'-- выберите --"</formula>
    </cfRule>
    <cfRule type="cellIs" dxfId="1973" priority="1942" operator="equal">
      <formula>0</formula>
    </cfRule>
    <cfRule type="cellIs" dxfId="1972" priority="1943" operator="equal">
      <formula>"нет"</formula>
    </cfRule>
  </conditionalFormatting>
  <conditionalFormatting sqref="E176:E186">
    <cfRule type="containsText" dxfId="1971" priority="1934" operator="containsText" text="выберите --">
      <formula>NOT(ISERROR(SEARCH("выберите --",E176)))</formula>
    </cfRule>
    <cfRule type="cellIs" dxfId="1970" priority="1935" operator="equal">
      <formula>"""-- выберите --"""</formula>
    </cfRule>
    <cfRule type="cellIs" dxfId="1969" priority="1936" operator="equal">
      <formula>"'-- выберите --"</formula>
    </cfRule>
    <cfRule type="cellIs" dxfId="1968" priority="1937" operator="equal">
      <formula>0</formula>
    </cfRule>
    <cfRule type="cellIs" dxfId="1967" priority="1938" operator="equal">
      <formula>"нет"</formula>
    </cfRule>
  </conditionalFormatting>
  <conditionalFormatting sqref="E176:E186">
    <cfRule type="cellIs" dxfId="1966" priority="1933" operator="equal">
      <formula>"нет"</formula>
    </cfRule>
  </conditionalFormatting>
  <conditionalFormatting sqref="E176:E186">
    <cfRule type="containsText" dxfId="1965" priority="1929" operator="containsText" text="выберите">
      <formula>NOT(ISERROR(SEARCH("выберите",E176)))</formula>
    </cfRule>
    <cfRule type="cellIs" dxfId="1964" priority="1930" operator="equal">
      <formula>0</formula>
    </cfRule>
    <cfRule type="cellIs" dxfId="1963" priority="1931" operator="equal">
      <formula>0</formula>
    </cfRule>
    <cfRule type="cellIs" dxfId="1962" priority="1932" operator="equal">
      <formula>"нет"</formula>
    </cfRule>
  </conditionalFormatting>
  <conditionalFormatting sqref="E176:E186">
    <cfRule type="containsText" dxfId="1961" priority="1923" operator="containsText" text="выберите --">
      <formula>NOT(ISERROR(SEARCH("выберите --",E176)))</formula>
    </cfRule>
    <cfRule type="containsText" dxfId="1960" priority="1924" operator="containsText" text="выберите --">
      <formula>NOT(ISERROR(SEARCH("выберите --",E176)))</formula>
    </cfRule>
    <cfRule type="cellIs" dxfId="1959" priority="1925" operator="equal">
      <formula>"""-- выберите --"""</formula>
    </cfRule>
    <cfRule type="cellIs" dxfId="1958" priority="1926" operator="equal">
      <formula>"'-- выберите --"</formula>
    </cfRule>
    <cfRule type="cellIs" dxfId="1957" priority="1927" operator="equal">
      <formula>0</formula>
    </cfRule>
    <cfRule type="cellIs" dxfId="1956" priority="1928" operator="equal">
      <formula>"нет"</formula>
    </cfRule>
  </conditionalFormatting>
  <conditionalFormatting sqref="E188:E190 E192">
    <cfRule type="cellIs" dxfId="1955" priority="1921" operator="equal">
      <formula>0</formula>
    </cfRule>
    <cfRule type="cellIs" dxfId="1954" priority="1922" operator="equal">
      <formula>0</formula>
    </cfRule>
  </conditionalFormatting>
  <conditionalFormatting sqref="E188:E190 E192">
    <cfRule type="containsText" dxfId="1953" priority="1920" operator="containsText" text="выберите --">
      <formula>NOT(ISERROR(SEARCH("выберите --",E188)))</formula>
    </cfRule>
  </conditionalFormatting>
  <conditionalFormatting sqref="E188:E190 E192">
    <cfRule type="cellIs" dxfId="1952" priority="1918" operator="equal">
      <formula>0</formula>
    </cfRule>
    <cfRule type="cellIs" dxfId="1951" priority="1919" operator="equal">
      <formula>0</formula>
    </cfRule>
  </conditionalFormatting>
  <conditionalFormatting sqref="E188:E190 E192">
    <cfRule type="containsText" dxfId="1950" priority="1917" operator="containsText" text="выберите --">
      <formula>NOT(ISERROR(SEARCH("выберите --",E188)))</formula>
    </cfRule>
  </conditionalFormatting>
  <conditionalFormatting sqref="E188:E190 E192">
    <cfRule type="containsText" dxfId="1949" priority="1912" operator="containsText" text="выберите --">
      <formula>NOT(ISERROR(SEARCH("выберите --",E188)))</formula>
    </cfRule>
    <cfRule type="cellIs" dxfId="1948" priority="1913" operator="equal">
      <formula>"""-- выберите --"""</formula>
    </cfRule>
    <cfRule type="cellIs" dxfId="1947" priority="1914" operator="equal">
      <formula>"'-- выберите --"</formula>
    </cfRule>
    <cfRule type="cellIs" dxfId="1946" priority="1915" operator="equal">
      <formula>0</formula>
    </cfRule>
    <cfRule type="cellIs" dxfId="1945" priority="1916" operator="equal">
      <formula>"нет"</formula>
    </cfRule>
  </conditionalFormatting>
  <conditionalFormatting sqref="E188:E190 E192">
    <cfRule type="containsText" dxfId="1944" priority="1907" operator="containsText" text="выберите --">
      <formula>NOT(ISERROR(SEARCH("выберите --",E188)))</formula>
    </cfRule>
    <cfRule type="cellIs" dxfId="1943" priority="1908" operator="equal">
      <formula>"""-- выберите --"""</formula>
    </cfRule>
    <cfRule type="cellIs" dxfId="1942" priority="1909" operator="equal">
      <formula>"'-- выберите --"</formula>
    </cfRule>
    <cfRule type="cellIs" dxfId="1941" priority="1910" operator="equal">
      <formula>0</formula>
    </cfRule>
    <cfRule type="cellIs" dxfId="1940" priority="1911" operator="equal">
      <formula>"нет"</formula>
    </cfRule>
  </conditionalFormatting>
  <conditionalFormatting sqref="E188:E190 E192">
    <cfRule type="containsText" dxfId="1939" priority="1902" operator="containsText" text="выберите --">
      <formula>NOT(ISERROR(SEARCH("выберите --",E188)))</formula>
    </cfRule>
    <cfRule type="cellIs" dxfId="1938" priority="1903" operator="equal">
      <formula>"""-- выберите --"""</formula>
    </cfRule>
    <cfRule type="cellIs" dxfId="1937" priority="1904" operator="equal">
      <formula>"'-- выберите --"</formula>
    </cfRule>
    <cfRule type="cellIs" dxfId="1936" priority="1905" operator="equal">
      <formula>0</formula>
    </cfRule>
    <cfRule type="cellIs" dxfId="1935" priority="1906" operator="equal">
      <formula>"нет"</formula>
    </cfRule>
  </conditionalFormatting>
  <conditionalFormatting sqref="E188:E190 E192">
    <cfRule type="containsText" dxfId="1934" priority="1897" operator="containsText" text="выберите --">
      <formula>NOT(ISERROR(SEARCH("выберите --",E188)))</formula>
    </cfRule>
    <cfRule type="cellIs" dxfId="1933" priority="1898" operator="equal">
      <formula>"""-- выберите --"""</formula>
    </cfRule>
    <cfRule type="cellIs" dxfId="1932" priority="1899" operator="equal">
      <formula>"'-- выберите --"</formula>
    </cfRule>
    <cfRule type="cellIs" dxfId="1931" priority="1900" operator="equal">
      <formula>0</formula>
    </cfRule>
    <cfRule type="cellIs" dxfId="1930" priority="1901" operator="equal">
      <formula>"нет"</formula>
    </cfRule>
  </conditionalFormatting>
  <conditionalFormatting sqref="E188:E190 E192">
    <cfRule type="containsText" dxfId="1929" priority="1892" operator="containsText" text="выберите --">
      <formula>NOT(ISERROR(SEARCH("выберите --",E188)))</formula>
    </cfRule>
    <cfRule type="cellIs" dxfId="1928" priority="1893" operator="equal">
      <formula>"""-- выберите --"""</formula>
    </cfRule>
    <cfRule type="cellIs" dxfId="1927" priority="1894" operator="equal">
      <formula>"'-- выберите --"</formula>
    </cfRule>
    <cfRule type="cellIs" dxfId="1926" priority="1895" operator="equal">
      <formula>0</formula>
    </cfRule>
    <cfRule type="cellIs" dxfId="1925" priority="1896" operator="equal">
      <formula>"нет"</formula>
    </cfRule>
  </conditionalFormatting>
  <conditionalFormatting sqref="E188:E190 E192">
    <cfRule type="cellIs" dxfId="1924" priority="1891" operator="equal">
      <formula>"нет"</formula>
    </cfRule>
  </conditionalFormatting>
  <conditionalFormatting sqref="E188:E190 E192">
    <cfRule type="containsText" dxfId="1923" priority="1887" operator="containsText" text="выберите">
      <formula>NOT(ISERROR(SEARCH("выберите",E188)))</formula>
    </cfRule>
    <cfRule type="cellIs" dxfId="1922" priority="1888" operator="equal">
      <formula>0</formula>
    </cfRule>
    <cfRule type="cellIs" dxfId="1921" priority="1889" operator="equal">
      <formula>0</formula>
    </cfRule>
    <cfRule type="cellIs" dxfId="1920" priority="1890" operator="equal">
      <formula>"нет"</formula>
    </cfRule>
  </conditionalFormatting>
  <conditionalFormatting sqref="E188:E190 E192">
    <cfRule type="containsText" dxfId="1919" priority="1881" operator="containsText" text="выберите --">
      <formula>NOT(ISERROR(SEARCH("выберите --",E188)))</formula>
    </cfRule>
    <cfRule type="containsText" dxfId="1918" priority="1882" operator="containsText" text="выберите --">
      <formula>NOT(ISERROR(SEARCH("выберите --",E188)))</formula>
    </cfRule>
    <cfRule type="cellIs" dxfId="1917" priority="1883" operator="equal">
      <formula>"""-- выберите --"""</formula>
    </cfRule>
    <cfRule type="cellIs" dxfId="1916" priority="1884" operator="equal">
      <formula>"'-- выберите --"</formula>
    </cfRule>
    <cfRule type="cellIs" dxfId="1915" priority="1885" operator="equal">
      <formula>0</formula>
    </cfRule>
    <cfRule type="cellIs" dxfId="1914" priority="1886" operator="equal">
      <formula>"нет"</formula>
    </cfRule>
  </conditionalFormatting>
  <conditionalFormatting sqref="E222:E226">
    <cfRule type="cellIs" dxfId="1913" priority="1879" operator="equal">
      <formula>0</formula>
    </cfRule>
    <cfRule type="cellIs" dxfId="1912" priority="1880" operator="equal">
      <formula>0</formula>
    </cfRule>
  </conditionalFormatting>
  <conditionalFormatting sqref="E222:E226">
    <cfRule type="containsText" dxfId="1911" priority="1878" operator="containsText" text="выберите --">
      <formula>NOT(ISERROR(SEARCH("выберите --",E222)))</formula>
    </cfRule>
  </conditionalFormatting>
  <conditionalFormatting sqref="E222:E226">
    <cfRule type="cellIs" dxfId="1910" priority="1876" operator="equal">
      <formula>0</formula>
    </cfRule>
    <cfRule type="cellIs" dxfId="1909" priority="1877" operator="equal">
      <formula>0</formula>
    </cfRule>
  </conditionalFormatting>
  <conditionalFormatting sqref="E222:E226">
    <cfRule type="containsText" dxfId="1908" priority="1875" operator="containsText" text="выберите --">
      <formula>NOT(ISERROR(SEARCH("выберите --",E222)))</formula>
    </cfRule>
  </conditionalFormatting>
  <conditionalFormatting sqref="E222:E226">
    <cfRule type="cellIs" dxfId="1907" priority="1873" operator="equal">
      <formula>0</formula>
    </cfRule>
    <cfRule type="cellIs" dxfId="1906" priority="1874" operator="equal">
      <formula>0</formula>
    </cfRule>
  </conditionalFormatting>
  <conditionalFormatting sqref="E222:E226">
    <cfRule type="containsText" dxfId="1905" priority="1872" operator="containsText" text="выберите --">
      <formula>NOT(ISERROR(SEARCH("выберите --",E222)))</formula>
    </cfRule>
  </conditionalFormatting>
  <conditionalFormatting sqref="E222:E226">
    <cfRule type="containsText" dxfId="1904" priority="1867" operator="containsText" text="выберите --">
      <formula>NOT(ISERROR(SEARCH("выберите --",E222)))</formula>
    </cfRule>
    <cfRule type="cellIs" dxfId="1903" priority="1868" operator="equal">
      <formula>"""-- выберите --"""</formula>
    </cfRule>
    <cfRule type="cellIs" dxfId="1902" priority="1869" operator="equal">
      <formula>"'-- выберите --"</formula>
    </cfRule>
    <cfRule type="cellIs" dxfId="1901" priority="1870" operator="equal">
      <formula>0</formula>
    </cfRule>
    <cfRule type="cellIs" dxfId="1900" priority="1871" operator="equal">
      <formula>"нет"</formula>
    </cfRule>
  </conditionalFormatting>
  <conditionalFormatting sqref="E222:E226">
    <cfRule type="containsText" dxfId="1899" priority="1862" operator="containsText" text="выберите --">
      <formula>NOT(ISERROR(SEARCH("выберите --",E222)))</formula>
    </cfRule>
    <cfRule type="cellIs" dxfId="1898" priority="1863" operator="equal">
      <formula>"""-- выберите --"""</formula>
    </cfRule>
    <cfRule type="cellIs" dxfId="1897" priority="1864" operator="equal">
      <formula>"'-- выберите --"</formula>
    </cfRule>
    <cfRule type="cellIs" dxfId="1896" priority="1865" operator="equal">
      <formula>0</formula>
    </cfRule>
    <cfRule type="cellIs" dxfId="1895" priority="1866" operator="equal">
      <formula>"нет"</formula>
    </cfRule>
  </conditionalFormatting>
  <conditionalFormatting sqref="E222:E226">
    <cfRule type="containsText" dxfId="1894" priority="1857" operator="containsText" text="выберите --">
      <formula>NOT(ISERROR(SEARCH("выберите --",E222)))</formula>
    </cfRule>
    <cfRule type="cellIs" dxfId="1893" priority="1858" operator="equal">
      <formula>"""-- выберите --"""</formula>
    </cfRule>
    <cfRule type="cellIs" dxfId="1892" priority="1859" operator="equal">
      <formula>"'-- выберите --"</formula>
    </cfRule>
    <cfRule type="cellIs" dxfId="1891" priority="1860" operator="equal">
      <formula>0</formula>
    </cfRule>
    <cfRule type="cellIs" dxfId="1890" priority="1861" operator="equal">
      <formula>"нет"</formula>
    </cfRule>
  </conditionalFormatting>
  <conditionalFormatting sqref="E222:E226">
    <cfRule type="containsText" dxfId="1889" priority="1852" operator="containsText" text="выберите --">
      <formula>NOT(ISERROR(SEARCH("выберите --",E222)))</formula>
    </cfRule>
    <cfRule type="cellIs" dxfId="1888" priority="1853" operator="equal">
      <formula>"""-- выберите --"""</formula>
    </cfRule>
    <cfRule type="cellIs" dxfId="1887" priority="1854" operator="equal">
      <formula>"'-- выберите --"</formula>
    </cfRule>
    <cfRule type="cellIs" dxfId="1886" priority="1855" operator="equal">
      <formula>0</formula>
    </cfRule>
    <cfRule type="cellIs" dxfId="1885" priority="1856" operator="equal">
      <formula>"нет"</formula>
    </cfRule>
  </conditionalFormatting>
  <conditionalFormatting sqref="E222:E226">
    <cfRule type="containsText" dxfId="1884" priority="1847" operator="containsText" text="выберите --">
      <formula>NOT(ISERROR(SEARCH("выберите --",E222)))</formula>
    </cfRule>
    <cfRule type="cellIs" dxfId="1883" priority="1848" operator="equal">
      <formula>"""-- выберите --"""</formula>
    </cfRule>
    <cfRule type="cellIs" dxfId="1882" priority="1849" operator="equal">
      <formula>"'-- выберите --"</formula>
    </cfRule>
    <cfRule type="cellIs" dxfId="1881" priority="1850" operator="equal">
      <formula>0</formula>
    </cfRule>
    <cfRule type="cellIs" dxfId="1880" priority="1851" operator="equal">
      <formula>"нет"</formula>
    </cfRule>
  </conditionalFormatting>
  <conditionalFormatting sqref="E222:E226">
    <cfRule type="cellIs" dxfId="1879" priority="1846" operator="equal">
      <formula>"нет"</formula>
    </cfRule>
  </conditionalFormatting>
  <conditionalFormatting sqref="E222:E226">
    <cfRule type="containsText" dxfId="1878" priority="1842" operator="containsText" text="выберите">
      <formula>NOT(ISERROR(SEARCH("выберите",E222)))</formula>
    </cfRule>
    <cfRule type="cellIs" dxfId="1877" priority="1843" operator="equal">
      <formula>0</formula>
    </cfRule>
    <cfRule type="cellIs" dxfId="1876" priority="1844" operator="equal">
      <formula>0</formula>
    </cfRule>
    <cfRule type="cellIs" dxfId="1875" priority="1845" operator="equal">
      <formula>"нет"</formula>
    </cfRule>
  </conditionalFormatting>
  <conditionalFormatting sqref="E222:E226">
    <cfRule type="containsText" dxfId="1874" priority="1836" operator="containsText" text="выберите --">
      <formula>NOT(ISERROR(SEARCH("выберите --",E222)))</formula>
    </cfRule>
    <cfRule type="containsText" dxfId="1873" priority="1837" operator="containsText" text="выберите --">
      <formula>NOT(ISERROR(SEARCH("выберите --",E222)))</formula>
    </cfRule>
    <cfRule type="cellIs" dxfId="1872" priority="1838" operator="equal">
      <formula>"""-- выберите --"""</formula>
    </cfRule>
    <cfRule type="cellIs" dxfId="1871" priority="1839" operator="equal">
      <formula>"'-- выберите --"</formula>
    </cfRule>
    <cfRule type="cellIs" dxfId="1870" priority="1840" operator="equal">
      <formula>0</formula>
    </cfRule>
    <cfRule type="cellIs" dxfId="1869" priority="1841" operator="equal">
      <formula>"нет"</formula>
    </cfRule>
  </conditionalFormatting>
  <conditionalFormatting sqref="E227:E230">
    <cfRule type="cellIs" dxfId="1868" priority="1835" operator="equal">
      <formula>0</formula>
    </cfRule>
  </conditionalFormatting>
  <conditionalFormatting sqref="E227:E230">
    <cfRule type="containsText" dxfId="1867" priority="1834" operator="containsText" text="выберите --">
      <formula>NOT(ISERROR(SEARCH("выберите --",E227)))</formula>
    </cfRule>
  </conditionalFormatting>
  <conditionalFormatting sqref="E227:E230">
    <cfRule type="cellIs" dxfId="1866" priority="1832" operator="equal">
      <formula>0</formula>
    </cfRule>
    <cfRule type="cellIs" dxfId="1865" priority="1833" operator="equal">
      <formula>0</formula>
    </cfRule>
  </conditionalFormatting>
  <conditionalFormatting sqref="E227:E230">
    <cfRule type="containsText" dxfId="1864" priority="1831" operator="containsText" text="выберите --">
      <formula>NOT(ISERROR(SEARCH("выберите --",E227)))</formula>
    </cfRule>
  </conditionalFormatting>
  <conditionalFormatting sqref="E227:E230">
    <cfRule type="cellIs" dxfId="1863" priority="1829" operator="equal">
      <formula>0</formula>
    </cfRule>
    <cfRule type="cellIs" dxfId="1862" priority="1830" operator="equal">
      <formula>0</formula>
    </cfRule>
  </conditionalFormatting>
  <conditionalFormatting sqref="E227:E230">
    <cfRule type="containsText" dxfId="1861" priority="1828" operator="containsText" text="выберите --">
      <formula>NOT(ISERROR(SEARCH("выберите --",E227)))</formula>
    </cfRule>
  </conditionalFormatting>
  <conditionalFormatting sqref="E227:E230">
    <cfRule type="cellIs" dxfId="1860" priority="1826" operator="equal">
      <formula>0</formula>
    </cfRule>
    <cfRule type="cellIs" dxfId="1859" priority="1827" operator="equal">
      <formula>0</formula>
    </cfRule>
  </conditionalFormatting>
  <conditionalFormatting sqref="E227:E230">
    <cfRule type="containsText" dxfId="1858" priority="1825" operator="containsText" text="выберите --">
      <formula>NOT(ISERROR(SEARCH("выберите --",E227)))</formula>
    </cfRule>
  </conditionalFormatting>
  <conditionalFormatting sqref="E227:E230">
    <cfRule type="containsText" dxfId="1857" priority="1820" operator="containsText" text="выберите --">
      <formula>NOT(ISERROR(SEARCH("выберите --",E227)))</formula>
    </cfRule>
    <cfRule type="cellIs" dxfId="1856" priority="1821" operator="equal">
      <formula>"""-- выберите --"""</formula>
    </cfRule>
    <cfRule type="cellIs" dxfId="1855" priority="1822" operator="equal">
      <formula>"'-- выберите --"</formula>
    </cfRule>
    <cfRule type="cellIs" dxfId="1854" priority="1823" operator="equal">
      <formula>0</formula>
    </cfRule>
    <cfRule type="cellIs" dxfId="1853" priority="1824" operator="equal">
      <formula>"нет"</formula>
    </cfRule>
  </conditionalFormatting>
  <conditionalFormatting sqref="E227:E230">
    <cfRule type="containsText" dxfId="1852" priority="1815" operator="containsText" text="выберите --">
      <formula>NOT(ISERROR(SEARCH("выберите --",E227)))</formula>
    </cfRule>
    <cfRule type="cellIs" dxfId="1851" priority="1816" operator="equal">
      <formula>"""-- выберите --"""</formula>
    </cfRule>
    <cfRule type="cellIs" dxfId="1850" priority="1817" operator="equal">
      <formula>"'-- выберите --"</formula>
    </cfRule>
    <cfRule type="cellIs" dxfId="1849" priority="1818" operator="equal">
      <formula>0</formula>
    </cfRule>
    <cfRule type="cellIs" dxfId="1848" priority="1819" operator="equal">
      <formula>"нет"</formula>
    </cfRule>
  </conditionalFormatting>
  <conditionalFormatting sqref="E227:E230">
    <cfRule type="containsText" dxfId="1847" priority="1810" operator="containsText" text="выберите --">
      <formula>NOT(ISERROR(SEARCH("выберите --",E227)))</formula>
    </cfRule>
    <cfRule type="cellIs" dxfId="1846" priority="1811" operator="equal">
      <formula>"""-- выберите --"""</formula>
    </cfRule>
    <cfRule type="cellIs" dxfId="1845" priority="1812" operator="equal">
      <formula>"'-- выберите --"</formula>
    </cfRule>
    <cfRule type="cellIs" dxfId="1844" priority="1813" operator="equal">
      <formula>0</formula>
    </cfRule>
    <cfRule type="cellIs" dxfId="1843" priority="1814" operator="equal">
      <formula>"нет"</formula>
    </cfRule>
  </conditionalFormatting>
  <conditionalFormatting sqref="E227:E230">
    <cfRule type="containsText" dxfId="1842" priority="1805" operator="containsText" text="выберите --">
      <formula>NOT(ISERROR(SEARCH("выберите --",E227)))</formula>
    </cfRule>
    <cfRule type="cellIs" dxfId="1841" priority="1806" operator="equal">
      <formula>"""-- выберите --"""</formula>
    </cfRule>
    <cfRule type="cellIs" dxfId="1840" priority="1807" operator="equal">
      <formula>"'-- выберите --"</formula>
    </cfRule>
    <cfRule type="cellIs" dxfId="1839" priority="1808" operator="equal">
      <formula>0</formula>
    </cfRule>
    <cfRule type="cellIs" dxfId="1838" priority="1809" operator="equal">
      <formula>"нет"</formula>
    </cfRule>
  </conditionalFormatting>
  <conditionalFormatting sqref="E227:E230">
    <cfRule type="containsText" dxfId="1837" priority="1800" operator="containsText" text="выберите --">
      <formula>NOT(ISERROR(SEARCH("выберите --",E227)))</formula>
    </cfRule>
    <cfRule type="cellIs" dxfId="1836" priority="1801" operator="equal">
      <formula>"""-- выберите --"""</formula>
    </cfRule>
    <cfRule type="cellIs" dxfId="1835" priority="1802" operator="equal">
      <formula>"'-- выберите --"</formula>
    </cfRule>
    <cfRule type="cellIs" dxfId="1834" priority="1803" operator="equal">
      <formula>0</formula>
    </cfRule>
    <cfRule type="cellIs" dxfId="1833" priority="1804" operator="equal">
      <formula>"нет"</formula>
    </cfRule>
  </conditionalFormatting>
  <conditionalFormatting sqref="E227:E230">
    <cfRule type="cellIs" dxfId="1832" priority="1799" operator="equal">
      <formula>"нет"</formula>
    </cfRule>
  </conditionalFormatting>
  <conditionalFormatting sqref="E227:E230">
    <cfRule type="containsText" dxfId="1831" priority="1795" operator="containsText" text="выберите">
      <formula>NOT(ISERROR(SEARCH("выберите",E227)))</formula>
    </cfRule>
    <cfRule type="cellIs" dxfId="1830" priority="1796" operator="equal">
      <formula>0</formula>
    </cfRule>
    <cfRule type="cellIs" dxfId="1829" priority="1797" operator="equal">
      <formula>0</formula>
    </cfRule>
    <cfRule type="cellIs" dxfId="1828" priority="1798" operator="equal">
      <formula>"нет"</formula>
    </cfRule>
  </conditionalFormatting>
  <conditionalFormatting sqref="E227:E230">
    <cfRule type="containsText" dxfId="1827" priority="1789" operator="containsText" text="выберите --">
      <formula>NOT(ISERROR(SEARCH("выберите --",E227)))</formula>
    </cfRule>
    <cfRule type="containsText" dxfId="1826" priority="1790" operator="containsText" text="выберите --">
      <formula>NOT(ISERROR(SEARCH("выберите --",E227)))</formula>
    </cfRule>
    <cfRule type="cellIs" dxfId="1825" priority="1791" operator="equal">
      <formula>"""-- выберите --"""</formula>
    </cfRule>
    <cfRule type="cellIs" dxfId="1824" priority="1792" operator="equal">
      <formula>"'-- выберите --"</formula>
    </cfRule>
    <cfRule type="cellIs" dxfId="1823" priority="1793" operator="equal">
      <formula>0</formula>
    </cfRule>
    <cfRule type="cellIs" dxfId="1822" priority="1794" operator="equal">
      <formula>"нет"</formula>
    </cfRule>
  </conditionalFormatting>
  <conditionalFormatting sqref="E241:E246">
    <cfRule type="cellIs" dxfId="1821" priority="1788" operator="equal">
      <formula>0</formula>
    </cfRule>
  </conditionalFormatting>
  <conditionalFormatting sqref="E241:E246">
    <cfRule type="containsText" dxfId="1820" priority="1787" operator="containsText" text="выберите --">
      <formula>NOT(ISERROR(SEARCH("выберите --",E241)))</formula>
    </cfRule>
  </conditionalFormatting>
  <conditionalFormatting sqref="E241:E246">
    <cfRule type="cellIs" dxfId="1819" priority="1786" operator="equal">
      <formula>0</formula>
    </cfRule>
  </conditionalFormatting>
  <conditionalFormatting sqref="E241:E246">
    <cfRule type="containsText" dxfId="1818" priority="1785" operator="containsText" text="выберите --">
      <formula>NOT(ISERROR(SEARCH("выберите --",E241)))</formula>
    </cfRule>
  </conditionalFormatting>
  <conditionalFormatting sqref="E241:E246">
    <cfRule type="cellIs" dxfId="1817" priority="1783" operator="equal">
      <formula>0</formula>
    </cfRule>
    <cfRule type="cellIs" dxfId="1816" priority="1784" operator="equal">
      <formula>0</formula>
    </cfRule>
  </conditionalFormatting>
  <conditionalFormatting sqref="E241:E246">
    <cfRule type="containsText" dxfId="1815" priority="1782" operator="containsText" text="выберите --">
      <formula>NOT(ISERROR(SEARCH("выберите --",E241)))</formula>
    </cfRule>
  </conditionalFormatting>
  <conditionalFormatting sqref="E241:E246">
    <cfRule type="cellIs" dxfId="1814" priority="1780" operator="equal">
      <formula>0</formula>
    </cfRule>
    <cfRule type="cellIs" dxfId="1813" priority="1781" operator="equal">
      <formula>0</formula>
    </cfRule>
  </conditionalFormatting>
  <conditionalFormatting sqref="E241:E246">
    <cfRule type="containsText" dxfId="1812" priority="1779" operator="containsText" text="выберите --">
      <formula>NOT(ISERROR(SEARCH("выберите --",E241)))</formula>
    </cfRule>
  </conditionalFormatting>
  <conditionalFormatting sqref="E241:E246">
    <cfRule type="cellIs" dxfId="1811" priority="1777" operator="equal">
      <formula>0</formula>
    </cfRule>
    <cfRule type="cellIs" dxfId="1810" priority="1778" operator="equal">
      <formula>0</formula>
    </cfRule>
  </conditionalFormatting>
  <conditionalFormatting sqref="E241:E246">
    <cfRule type="containsText" dxfId="1809" priority="1776" operator="containsText" text="выберите --">
      <formula>NOT(ISERROR(SEARCH("выберите --",E241)))</formula>
    </cfRule>
  </conditionalFormatting>
  <conditionalFormatting sqref="E241:E246">
    <cfRule type="containsText" dxfId="1808" priority="1771" operator="containsText" text="выберите --">
      <formula>NOT(ISERROR(SEARCH("выберите --",E241)))</formula>
    </cfRule>
    <cfRule type="cellIs" dxfId="1807" priority="1772" operator="equal">
      <formula>"""-- выберите --"""</formula>
    </cfRule>
    <cfRule type="cellIs" dxfId="1806" priority="1773" operator="equal">
      <formula>"'-- выберите --"</formula>
    </cfRule>
    <cfRule type="cellIs" dxfId="1805" priority="1774" operator="equal">
      <formula>0</formula>
    </cfRule>
    <cfRule type="cellIs" dxfId="1804" priority="1775" operator="equal">
      <formula>"нет"</formula>
    </cfRule>
  </conditionalFormatting>
  <conditionalFormatting sqref="E241:E246">
    <cfRule type="containsText" dxfId="1803" priority="1766" operator="containsText" text="выберите --">
      <formula>NOT(ISERROR(SEARCH("выберите --",E241)))</formula>
    </cfRule>
    <cfRule type="cellIs" dxfId="1802" priority="1767" operator="equal">
      <formula>"""-- выберите --"""</formula>
    </cfRule>
    <cfRule type="cellIs" dxfId="1801" priority="1768" operator="equal">
      <formula>"'-- выберите --"</formula>
    </cfRule>
    <cfRule type="cellIs" dxfId="1800" priority="1769" operator="equal">
      <formula>0</formula>
    </cfRule>
    <cfRule type="cellIs" dxfId="1799" priority="1770" operator="equal">
      <formula>"нет"</formula>
    </cfRule>
  </conditionalFormatting>
  <conditionalFormatting sqref="E241:E246">
    <cfRule type="containsText" dxfId="1798" priority="1761" operator="containsText" text="выберите --">
      <formula>NOT(ISERROR(SEARCH("выберите --",E241)))</formula>
    </cfRule>
    <cfRule type="cellIs" dxfId="1797" priority="1762" operator="equal">
      <formula>"""-- выберите --"""</formula>
    </cfRule>
    <cfRule type="cellIs" dxfId="1796" priority="1763" operator="equal">
      <formula>"'-- выберите --"</formula>
    </cfRule>
    <cfRule type="cellIs" dxfId="1795" priority="1764" operator="equal">
      <formula>0</formula>
    </cfRule>
    <cfRule type="cellIs" dxfId="1794" priority="1765" operator="equal">
      <formula>"нет"</formula>
    </cfRule>
  </conditionalFormatting>
  <conditionalFormatting sqref="E241:E246">
    <cfRule type="containsText" dxfId="1793" priority="1756" operator="containsText" text="выберите --">
      <formula>NOT(ISERROR(SEARCH("выберите --",E241)))</formula>
    </cfRule>
    <cfRule type="cellIs" dxfId="1792" priority="1757" operator="equal">
      <formula>"""-- выберите --"""</formula>
    </cfRule>
    <cfRule type="cellIs" dxfId="1791" priority="1758" operator="equal">
      <formula>"'-- выберите --"</formula>
    </cfRule>
    <cfRule type="cellIs" dxfId="1790" priority="1759" operator="equal">
      <formula>0</formula>
    </cfRule>
    <cfRule type="cellIs" dxfId="1789" priority="1760" operator="equal">
      <formula>"нет"</formula>
    </cfRule>
  </conditionalFormatting>
  <conditionalFormatting sqref="E241:E246">
    <cfRule type="containsText" dxfId="1788" priority="1751" operator="containsText" text="выберите --">
      <formula>NOT(ISERROR(SEARCH("выберите --",E241)))</formula>
    </cfRule>
    <cfRule type="cellIs" dxfId="1787" priority="1752" operator="equal">
      <formula>"""-- выберите --"""</formula>
    </cfRule>
    <cfRule type="cellIs" dxfId="1786" priority="1753" operator="equal">
      <formula>"'-- выберите --"</formula>
    </cfRule>
    <cfRule type="cellIs" dxfId="1785" priority="1754" operator="equal">
      <formula>0</formula>
    </cfRule>
    <cfRule type="cellIs" dxfId="1784" priority="1755" operator="equal">
      <formula>"нет"</formula>
    </cfRule>
  </conditionalFormatting>
  <conditionalFormatting sqref="E241:E246">
    <cfRule type="cellIs" dxfId="1783" priority="1750" operator="equal">
      <formula>"нет"</formula>
    </cfRule>
  </conditionalFormatting>
  <conditionalFormatting sqref="E241:E246">
    <cfRule type="containsText" dxfId="1782" priority="1746" operator="containsText" text="выберите">
      <formula>NOT(ISERROR(SEARCH("выберите",E241)))</formula>
    </cfRule>
    <cfRule type="cellIs" dxfId="1781" priority="1747" operator="equal">
      <formula>0</formula>
    </cfRule>
    <cfRule type="cellIs" dxfId="1780" priority="1748" operator="equal">
      <formula>0</formula>
    </cfRule>
    <cfRule type="cellIs" dxfId="1779" priority="1749" operator="equal">
      <formula>"нет"</formula>
    </cfRule>
  </conditionalFormatting>
  <conditionalFormatting sqref="E241:E246">
    <cfRule type="containsText" dxfId="1778" priority="1740" operator="containsText" text="выберите --">
      <formula>NOT(ISERROR(SEARCH("выберите --",E241)))</formula>
    </cfRule>
    <cfRule type="containsText" dxfId="1777" priority="1741" operator="containsText" text="выберите --">
      <formula>NOT(ISERROR(SEARCH("выберите --",E241)))</formula>
    </cfRule>
    <cfRule type="cellIs" dxfId="1776" priority="1742" operator="equal">
      <formula>"""-- выберите --"""</formula>
    </cfRule>
    <cfRule type="cellIs" dxfId="1775" priority="1743" operator="equal">
      <formula>"'-- выберите --"</formula>
    </cfRule>
    <cfRule type="cellIs" dxfId="1774" priority="1744" operator="equal">
      <formula>0</formula>
    </cfRule>
    <cfRule type="cellIs" dxfId="1773" priority="1745" operator="equal">
      <formula>"нет"</formula>
    </cfRule>
  </conditionalFormatting>
  <conditionalFormatting sqref="E241">
    <cfRule type="containsText" dxfId="1772" priority="1738" operator="containsText" text="&quot; выберите --&quot;">
      <formula>NOT(ISERROR(SEARCH(""" выберите --""",E241)))</formula>
    </cfRule>
    <cfRule type="containsText" dxfId="1771" priority="1739" operator="containsText" text="&quot;выберите&quot;">
      <formula>NOT(ISERROR(SEARCH("""выберите""",E241)))</formula>
    </cfRule>
  </conditionalFormatting>
  <conditionalFormatting sqref="E242:E246">
    <cfRule type="containsText" dxfId="1770" priority="1735" operator="containsText" text="&quot; выберите --&quot;">
      <formula>NOT(ISERROR(SEARCH(""" выберите --""",E242)))</formula>
    </cfRule>
    <cfRule type="containsText" dxfId="1769" priority="1736" operator="containsText" text="&quot;выберите&quot;">
      <formula>NOT(ISERROR(SEARCH("""выберите""",E242)))</formula>
    </cfRule>
  </conditionalFormatting>
  <conditionalFormatting sqref="E222:E230">
    <cfRule type="cellIs" dxfId="1768" priority="1733" operator="equal">
      <formula>0</formula>
    </cfRule>
  </conditionalFormatting>
  <conditionalFormatting sqref="E222:E230">
    <cfRule type="containsText" dxfId="1767" priority="1732" operator="containsText" text="выберите --">
      <formula>NOT(ISERROR(SEARCH("выберите --",E222)))</formula>
    </cfRule>
  </conditionalFormatting>
  <conditionalFormatting sqref="E222:E230">
    <cfRule type="cellIs" dxfId="1766" priority="1731" operator="equal">
      <formula>0</formula>
    </cfRule>
  </conditionalFormatting>
  <conditionalFormatting sqref="E222:E230">
    <cfRule type="containsText" dxfId="1765" priority="1730" operator="containsText" text="выберите --">
      <formula>NOT(ISERROR(SEARCH("выберите --",E222)))</formula>
    </cfRule>
  </conditionalFormatting>
  <conditionalFormatting sqref="E222:E230">
    <cfRule type="cellIs" dxfId="1764" priority="1729" operator="equal">
      <formula>0</formula>
    </cfRule>
  </conditionalFormatting>
  <conditionalFormatting sqref="E222:E230">
    <cfRule type="containsText" dxfId="1763" priority="1728" operator="containsText" text="выберите --">
      <formula>NOT(ISERROR(SEARCH("выберите --",E222)))</formula>
    </cfRule>
  </conditionalFormatting>
  <conditionalFormatting sqref="E222:E230">
    <cfRule type="cellIs" dxfId="1762" priority="1726" operator="equal">
      <formula>0</formula>
    </cfRule>
    <cfRule type="cellIs" dxfId="1761" priority="1727" operator="equal">
      <formula>0</formula>
    </cfRule>
  </conditionalFormatting>
  <conditionalFormatting sqref="E222:E230">
    <cfRule type="containsText" dxfId="1760" priority="1725" operator="containsText" text="выберите --">
      <formula>NOT(ISERROR(SEARCH("выберите --",E222)))</formula>
    </cfRule>
  </conditionalFormatting>
  <conditionalFormatting sqref="E222:E230">
    <cfRule type="cellIs" dxfId="1759" priority="1723" operator="equal">
      <formula>0</formula>
    </cfRule>
    <cfRule type="cellIs" dxfId="1758" priority="1724" operator="equal">
      <formula>0</formula>
    </cfRule>
  </conditionalFormatting>
  <conditionalFormatting sqref="E222:E230">
    <cfRule type="containsText" dxfId="1757" priority="1722" operator="containsText" text="выберите --">
      <formula>NOT(ISERROR(SEARCH("выберите --",E222)))</formula>
    </cfRule>
  </conditionalFormatting>
  <conditionalFormatting sqref="E222:E230">
    <cfRule type="cellIs" dxfId="1756" priority="1720" operator="equal">
      <formula>0</formula>
    </cfRule>
    <cfRule type="cellIs" dxfId="1755" priority="1721" operator="equal">
      <formula>0</formula>
    </cfRule>
  </conditionalFormatting>
  <conditionalFormatting sqref="E222:E230">
    <cfRule type="containsText" dxfId="1754" priority="1719" operator="containsText" text="выберите --">
      <formula>NOT(ISERROR(SEARCH("выберите --",E222)))</formula>
    </cfRule>
  </conditionalFormatting>
  <conditionalFormatting sqref="E222:E230">
    <cfRule type="containsText" dxfId="1753" priority="1714" operator="containsText" text="выберите --">
      <formula>NOT(ISERROR(SEARCH("выберите --",E222)))</formula>
    </cfRule>
    <cfRule type="cellIs" dxfId="1752" priority="1715" operator="equal">
      <formula>"""-- выберите --"""</formula>
    </cfRule>
    <cfRule type="cellIs" dxfId="1751" priority="1716" operator="equal">
      <formula>"'-- выберите --"</formula>
    </cfRule>
    <cfRule type="cellIs" dxfId="1750" priority="1717" operator="equal">
      <formula>0</formula>
    </cfRule>
    <cfRule type="cellIs" dxfId="1749" priority="1718" operator="equal">
      <formula>"нет"</formula>
    </cfRule>
  </conditionalFormatting>
  <conditionalFormatting sqref="E222:E230">
    <cfRule type="containsText" dxfId="1748" priority="1709" operator="containsText" text="выберите --">
      <formula>NOT(ISERROR(SEARCH("выберите --",E222)))</formula>
    </cfRule>
    <cfRule type="cellIs" dxfId="1747" priority="1710" operator="equal">
      <formula>"""-- выберите --"""</formula>
    </cfRule>
    <cfRule type="cellIs" dxfId="1746" priority="1711" operator="equal">
      <formula>"'-- выберите --"</formula>
    </cfRule>
    <cfRule type="cellIs" dxfId="1745" priority="1712" operator="equal">
      <formula>0</formula>
    </cfRule>
    <cfRule type="cellIs" dxfId="1744" priority="1713" operator="equal">
      <formula>"нет"</formula>
    </cfRule>
  </conditionalFormatting>
  <conditionalFormatting sqref="E222:E230">
    <cfRule type="containsText" dxfId="1743" priority="1704" operator="containsText" text="выберите --">
      <formula>NOT(ISERROR(SEARCH("выберите --",E222)))</formula>
    </cfRule>
    <cfRule type="cellIs" dxfId="1742" priority="1705" operator="equal">
      <formula>"""-- выберите --"""</formula>
    </cfRule>
    <cfRule type="cellIs" dxfId="1741" priority="1706" operator="equal">
      <formula>"'-- выберите --"</formula>
    </cfRule>
    <cfRule type="cellIs" dxfId="1740" priority="1707" operator="equal">
      <formula>0</formula>
    </cfRule>
    <cfRule type="cellIs" dxfId="1739" priority="1708" operator="equal">
      <formula>"нет"</formula>
    </cfRule>
  </conditionalFormatting>
  <conditionalFormatting sqref="E222:E230">
    <cfRule type="containsText" dxfId="1738" priority="1699" operator="containsText" text="выберите --">
      <formula>NOT(ISERROR(SEARCH("выберите --",E222)))</formula>
    </cfRule>
    <cfRule type="cellIs" dxfId="1737" priority="1700" operator="equal">
      <formula>"""-- выберите --"""</formula>
    </cfRule>
    <cfRule type="cellIs" dxfId="1736" priority="1701" operator="equal">
      <formula>"'-- выберите --"</formula>
    </cfRule>
    <cfRule type="cellIs" dxfId="1735" priority="1702" operator="equal">
      <formula>0</formula>
    </cfRule>
    <cfRule type="cellIs" dxfId="1734" priority="1703" operator="equal">
      <formula>"нет"</formula>
    </cfRule>
  </conditionalFormatting>
  <conditionalFormatting sqref="E222:E230">
    <cfRule type="containsText" dxfId="1733" priority="1694" operator="containsText" text="выберите --">
      <formula>NOT(ISERROR(SEARCH("выберите --",E222)))</formula>
    </cfRule>
    <cfRule type="cellIs" dxfId="1732" priority="1695" operator="equal">
      <formula>"""-- выберите --"""</formula>
    </cfRule>
    <cfRule type="cellIs" dxfId="1731" priority="1696" operator="equal">
      <formula>"'-- выберите --"</formula>
    </cfRule>
    <cfRule type="cellIs" dxfId="1730" priority="1697" operator="equal">
      <formula>0</formula>
    </cfRule>
    <cfRule type="cellIs" dxfId="1729" priority="1698" operator="equal">
      <formula>"нет"</formula>
    </cfRule>
  </conditionalFormatting>
  <conditionalFormatting sqref="E222:E230">
    <cfRule type="cellIs" dxfId="1728" priority="1693" operator="equal">
      <formula>"нет"</formula>
    </cfRule>
  </conditionalFormatting>
  <conditionalFormatting sqref="E222:E230">
    <cfRule type="containsText" dxfId="1727" priority="1689" operator="containsText" text="выберите">
      <formula>NOT(ISERROR(SEARCH("выберите",E222)))</formula>
    </cfRule>
    <cfRule type="cellIs" dxfId="1726" priority="1690" operator="equal">
      <formula>0</formula>
    </cfRule>
    <cfRule type="cellIs" dxfId="1725" priority="1691" operator="equal">
      <formula>0</formula>
    </cfRule>
    <cfRule type="cellIs" dxfId="1724" priority="1692" operator="equal">
      <formula>"нет"</formula>
    </cfRule>
  </conditionalFormatting>
  <conditionalFormatting sqref="E222:E230">
    <cfRule type="containsText" dxfId="1723" priority="1683" operator="containsText" text="выберите --">
      <formula>NOT(ISERROR(SEARCH("выберите --",E222)))</formula>
    </cfRule>
    <cfRule type="containsText" dxfId="1722" priority="1684" operator="containsText" text="выберите --">
      <formula>NOT(ISERROR(SEARCH("выберите --",E222)))</formula>
    </cfRule>
    <cfRule type="cellIs" dxfId="1721" priority="1685" operator="equal">
      <formula>"""-- выберите --"""</formula>
    </cfRule>
    <cfRule type="cellIs" dxfId="1720" priority="1686" operator="equal">
      <formula>"'-- выберите --"</formula>
    </cfRule>
    <cfRule type="cellIs" dxfId="1719" priority="1687" operator="equal">
      <formula>0</formula>
    </cfRule>
    <cfRule type="cellIs" dxfId="1718" priority="1688" operator="equal">
      <formula>"нет"</formula>
    </cfRule>
  </conditionalFormatting>
  <conditionalFormatting sqref="E222:E230">
    <cfRule type="containsText" dxfId="1717" priority="1681" operator="containsText" text="&quot; выберите --&quot;">
      <formula>NOT(ISERROR(SEARCH(""" выберите --""",E222)))</formula>
    </cfRule>
    <cfRule type="containsText" dxfId="1716" priority="1682" operator="containsText" text="&quot;выберите&quot;">
      <formula>NOT(ISERROR(SEARCH("""выберите""",E222)))</formula>
    </cfRule>
  </conditionalFormatting>
  <conditionalFormatting sqref="E188:E190 E192">
    <cfRule type="cellIs" dxfId="1715" priority="1679" operator="equal">
      <formula>0</formula>
    </cfRule>
  </conditionalFormatting>
  <conditionalFormatting sqref="E188:E190 E192">
    <cfRule type="containsText" dxfId="1714" priority="1678" operator="containsText" text="выберите --">
      <formula>NOT(ISERROR(SEARCH("выберите --",E188)))</formula>
    </cfRule>
  </conditionalFormatting>
  <conditionalFormatting sqref="E188:E190 E192">
    <cfRule type="cellIs" dxfId="1713" priority="1676" operator="equal">
      <formula>0</formula>
    </cfRule>
    <cfRule type="cellIs" dxfId="1712" priority="1677" operator="equal">
      <formula>0</formula>
    </cfRule>
  </conditionalFormatting>
  <conditionalFormatting sqref="E188:E190 E192">
    <cfRule type="containsText" dxfId="1711" priority="1675" operator="containsText" text="выберите --">
      <formula>NOT(ISERROR(SEARCH("выберите --",E188)))</formula>
    </cfRule>
  </conditionalFormatting>
  <conditionalFormatting sqref="E188:E190 E192">
    <cfRule type="cellIs" dxfId="1710" priority="1673" operator="equal">
      <formula>0</formula>
    </cfRule>
    <cfRule type="cellIs" dxfId="1709" priority="1674" operator="equal">
      <formula>0</formula>
    </cfRule>
  </conditionalFormatting>
  <conditionalFormatting sqref="E188:E190 E192">
    <cfRule type="containsText" dxfId="1708" priority="1672" operator="containsText" text="выберите --">
      <formula>NOT(ISERROR(SEARCH("выберите --",E188)))</formula>
    </cfRule>
  </conditionalFormatting>
  <conditionalFormatting sqref="E188:E190 E192">
    <cfRule type="cellIs" dxfId="1707" priority="1670" operator="equal">
      <formula>0</formula>
    </cfRule>
    <cfRule type="cellIs" dxfId="1706" priority="1671" operator="equal">
      <formula>0</formula>
    </cfRule>
  </conditionalFormatting>
  <conditionalFormatting sqref="E188:E190 E192">
    <cfRule type="containsText" dxfId="1705" priority="1669" operator="containsText" text="выберите --">
      <formula>NOT(ISERROR(SEARCH("выберите --",E188)))</formula>
    </cfRule>
  </conditionalFormatting>
  <conditionalFormatting sqref="E188:E190 E192">
    <cfRule type="containsText" dxfId="1704" priority="1664" operator="containsText" text="выберите --">
      <formula>NOT(ISERROR(SEARCH("выберите --",E188)))</formula>
    </cfRule>
    <cfRule type="cellIs" dxfId="1703" priority="1665" operator="equal">
      <formula>"""-- выберите --"""</formula>
    </cfRule>
    <cfRule type="cellIs" dxfId="1702" priority="1666" operator="equal">
      <formula>"'-- выберите --"</formula>
    </cfRule>
    <cfRule type="cellIs" dxfId="1701" priority="1667" operator="equal">
      <formula>0</formula>
    </cfRule>
    <cfRule type="cellIs" dxfId="1700" priority="1668" operator="equal">
      <formula>"нет"</formula>
    </cfRule>
  </conditionalFormatting>
  <conditionalFormatting sqref="E188:E190 E192">
    <cfRule type="containsText" dxfId="1699" priority="1659" operator="containsText" text="выберите --">
      <formula>NOT(ISERROR(SEARCH("выберите --",E188)))</formula>
    </cfRule>
    <cfRule type="cellIs" dxfId="1698" priority="1660" operator="equal">
      <formula>"""-- выберите --"""</formula>
    </cfRule>
    <cfRule type="cellIs" dxfId="1697" priority="1661" operator="equal">
      <formula>"'-- выберите --"</formula>
    </cfRule>
    <cfRule type="cellIs" dxfId="1696" priority="1662" operator="equal">
      <formula>0</formula>
    </cfRule>
    <cfRule type="cellIs" dxfId="1695" priority="1663" operator="equal">
      <formula>"нет"</formula>
    </cfRule>
  </conditionalFormatting>
  <conditionalFormatting sqref="E188:E190 E192">
    <cfRule type="containsText" dxfId="1694" priority="1654" operator="containsText" text="выберите --">
      <formula>NOT(ISERROR(SEARCH("выберите --",E188)))</formula>
    </cfRule>
    <cfRule type="cellIs" dxfId="1693" priority="1655" operator="equal">
      <formula>"""-- выберите --"""</formula>
    </cfRule>
    <cfRule type="cellIs" dxfId="1692" priority="1656" operator="equal">
      <formula>"'-- выберите --"</formula>
    </cfRule>
    <cfRule type="cellIs" dxfId="1691" priority="1657" operator="equal">
      <formula>0</formula>
    </cfRule>
    <cfRule type="cellIs" dxfId="1690" priority="1658" operator="equal">
      <formula>"нет"</formula>
    </cfRule>
  </conditionalFormatting>
  <conditionalFormatting sqref="E188:E190 E192">
    <cfRule type="containsText" dxfId="1689" priority="1649" operator="containsText" text="выберите --">
      <formula>NOT(ISERROR(SEARCH("выберите --",E188)))</formula>
    </cfRule>
    <cfRule type="cellIs" dxfId="1688" priority="1650" operator="equal">
      <formula>"""-- выберите --"""</formula>
    </cfRule>
    <cfRule type="cellIs" dxfId="1687" priority="1651" operator="equal">
      <formula>"'-- выберите --"</formula>
    </cfRule>
    <cfRule type="cellIs" dxfId="1686" priority="1652" operator="equal">
      <formula>0</formula>
    </cfRule>
    <cfRule type="cellIs" dxfId="1685" priority="1653" operator="equal">
      <formula>"нет"</formula>
    </cfRule>
  </conditionalFormatting>
  <conditionalFormatting sqref="E188:E190 E192">
    <cfRule type="containsText" dxfId="1684" priority="1644" operator="containsText" text="выберите --">
      <formula>NOT(ISERROR(SEARCH("выберите --",E188)))</formula>
    </cfRule>
    <cfRule type="cellIs" dxfId="1683" priority="1645" operator="equal">
      <formula>"""-- выберите --"""</formula>
    </cfRule>
    <cfRule type="cellIs" dxfId="1682" priority="1646" operator="equal">
      <formula>"'-- выберите --"</formula>
    </cfRule>
    <cfRule type="cellIs" dxfId="1681" priority="1647" operator="equal">
      <formula>0</formula>
    </cfRule>
    <cfRule type="cellIs" dxfId="1680" priority="1648" operator="equal">
      <formula>"нет"</formula>
    </cfRule>
  </conditionalFormatting>
  <conditionalFormatting sqref="E188:E190 E192">
    <cfRule type="cellIs" dxfId="1679" priority="1643" operator="equal">
      <formula>"нет"</formula>
    </cfRule>
  </conditionalFormatting>
  <conditionalFormatting sqref="E188:E190 E192">
    <cfRule type="containsText" dxfId="1678" priority="1639" operator="containsText" text="выберите">
      <formula>NOT(ISERROR(SEARCH("выберите",E188)))</formula>
    </cfRule>
    <cfRule type="cellIs" dxfId="1677" priority="1640" operator="equal">
      <formula>0</formula>
    </cfRule>
    <cfRule type="cellIs" dxfId="1676" priority="1641" operator="equal">
      <formula>0</formula>
    </cfRule>
    <cfRule type="cellIs" dxfId="1675" priority="1642" operator="equal">
      <formula>"нет"</formula>
    </cfRule>
  </conditionalFormatting>
  <conditionalFormatting sqref="E188:E190 E192">
    <cfRule type="containsText" dxfId="1674" priority="1633" operator="containsText" text="выберите --">
      <formula>NOT(ISERROR(SEARCH("выберите --",E188)))</formula>
    </cfRule>
    <cfRule type="containsText" dxfId="1673" priority="1634" operator="containsText" text="выберите --">
      <formula>NOT(ISERROR(SEARCH("выберите --",E188)))</formula>
    </cfRule>
    <cfRule type="cellIs" dxfId="1672" priority="1635" operator="equal">
      <formula>"""-- выберите --"""</formula>
    </cfRule>
    <cfRule type="cellIs" dxfId="1671" priority="1636" operator="equal">
      <formula>"'-- выберите --"</formula>
    </cfRule>
    <cfRule type="cellIs" dxfId="1670" priority="1637" operator="equal">
      <formula>0</formula>
    </cfRule>
    <cfRule type="cellIs" dxfId="1669" priority="1638" operator="equal">
      <formula>"нет"</formula>
    </cfRule>
  </conditionalFormatting>
  <conditionalFormatting sqref="E188:E190 E192">
    <cfRule type="cellIs" dxfId="1668" priority="1632" operator="equal">
      <formula>0</formula>
    </cfRule>
  </conditionalFormatting>
  <conditionalFormatting sqref="E188:E190 E192">
    <cfRule type="containsText" dxfId="1667" priority="1631" operator="containsText" text="выберите --">
      <formula>NOT(ISERROR(SEARCH("выберите --",E188)))</formula>
    </cfRule>
  </conditionalFormatting>
  <conditionalFormatting sqref="E188:E190 E192">
    <cfRule type="cellIs" dxfId="1666" priority="1630" operator="equal">
      <formula>0</formula>
    </cfRule>
  </conditionalFormatting>
  <conditionalFormatting sqref="E188:E190 E192">
    <cfRule type="containsText" dxfId="1665" priority="1629" operator="containsText" text="выберите --">
      <formula>NOT(ISERROR(SEARCH("выберите --",E188)))</formula>
    </cfRule>
  </conditionalFormatting>
  <conditionalFormatting sqref="E188:E190 E192">
    <cfRule type="cellIs" dxfId="1664" priority="1628" operator="equal">
      <formula>0</formula>
    </cfRule>
  </conditionalFormatting>
  <conditionalFormatting sqref="E188:E190 E192">
    <cfRule type="containsText" dxfId="1663" priority="1627" operator="containsText" text="выберите --">
      <formula>NOT(ISERROR(SEARCH("выберите --",E188)))</formula>
    </cfRule>
  </conditionalFormatting>
  <conditionalFormatting sqref="E188:E190 E192">
    <cfRule type="cellIs" dxfId="1662" priority="1625" operator="equal">
      <formula>0</formula>
    </cfRule>
    <cfRule type="cellIs" dxfId="1661" priority="1626" operator="equal">
      <formula>0</formula>
    </cfRule>
  </conditionalFormatting>
  <conditionalFormatting sqref="E188:E190 E192">
    <cfRule type="containsText" dxfId="1660" priority="1624" operator="containsText" text="выберите --">
      <formula>NOT(ISERROR(SEARCH("выберите --",E188)))</formula>
    </cfRule>
  </conditionalFormatting>
  <conditionalFormatting sqref="E188:E190 E192">
    <cfRule type="cellIs" dxfId="1659" priority="1622" operator="equal">
      <formula>0</formula>
    </cfRule>
    <cfRule type="cellIs" dxfId="1658" priority="1623" operator="equal">
      <formula>0</formula>
    </cfRule>
  </conditionalFormatting>
  <conditionalFormatting sqref="E188:E190 E192">
    <cfRule type="containsText" dxfId="1657" priority="1621" operator="containsText" text="выберите --">
      <formula>NOT(ISERROR(SEARCH("выберите --",E188)))</formula>
    </cfRule>
  </conditionalFormatting>
  <conditionalFormatting sqref="E188:E190 E192">
    <cfRule type="cellIs" dxfId="1656" priority="1619" operator="equal">
      <formula>0</formula>
    </cfRule>
    <cfRule type="cellIs" dxfId="1655" priority="1620" operator="equal">
      <formula>0</formula>
    </cfRule>
  </conditionalFormatting>
  <conditionalFormatting sqref="E188:E190 E192">
    <cfRule type="containsText" dxfId="1654" priority="1618" operator="containsText" text="выберите --">
      <formula>NOT(ISERROR(SEARCH("выберите --",E188)))</formula>
    </cfRule>
  </conditionalFormatting>
  <conditionalFormatting sqref="E188:E190 E192">
    <cfRule type="containsText" dxfId="1653" priority="1613" operator="containsText" text="выберите --">
      <formula>NOT(ISERROR(SEARCH("выберите --",E188)))</formula>
    </cfRule>
    <cfRule type="cellIs" dxfId="1652" priority="1614" operator="equal">
      <formula>"""-- выберите --"""</formula>
    </cfRule>
    <cfRule type="cellIs" dxfId="1651" priority="1615" operator="equal">
      <formula>"'-- выберите --"</formula>
    </cfRule>
    <cfRule type="cellIs" dxfId="1650" priority="1616" operator="equal">
      <formula>0</formula>
    </cfRule>
    <cfRule type="cellIs" dxfId="1649" priority="1617" operator="equal">
      <formula>"нет"</formula>
    </cfRule>
  </conditionalFormatting>
  <conditionalFormatting sqref="E188:E190 E192">
    <cfRule type="containsText" dxfId="1648" priority="1608" operator="containsText" text="выберите --">
      <formula>NOT(ISERROR(SEARCH("выберите --",E188)))</formula>
    </cfRule>
    <cfRule type="cellIs" dxfId="1647" priority="1609" operator="equal">
      <formula>"""-- выберите --"""</formula>
    </cfRule>
    <cfRule type="cellIs" dxfId="1646" priority="1610" operator="equal">
      <formula>"'-- выберите --"</formula>
    </cfRule>
    <cfRule type="cellIs" dxfId="1645" priority="1611" operator="equal">
      <formula>0</formula>
    </cfRule>
    <cfRule type="cellIs" dxfId="1644" priority="1612" operator="equal">
      <formula>"нет"</formula>
    </cfRule>
  </conditionalFormatting>
  <conditionalFormatting sqref="E188:E190 E192">
    <cfRule type="containsText" dxfId="1643" priority="1603" operator="containsText" text="выберите --">
      <formula>NOT(ISERROR(SEARCH("выберите --",E188)))</formula>
    </cfRule>
    <cfRule type="cellIs" dxfId="1642" priority="1604" operator="equal">
      <formula>"""-- выберите --"""</formula>
    </cfRule>
    <cfRule type="cellIs" dxfId="1641" priority="1605" operator="equal">
      <formula>"'-- выберите --"</formula>
    </cfRule>
    <cfRule type="cellIs" dxfId="1640" priority="1606" operator="equal">
      <formula>0</formula>
    </cfRule>
    <cfRule type="cellIs" dxfId="1639" priority="1607" operator="equal">
      <formula>"нет"</formula>
    </cfRule>
  </conditionalFormatting>
  <conditionalFormatting sqref="E188:E190 E192">
    <cfRule type="containsText" dxfId="1638" priority="1598" operator="containsText" text="выберите --">
      <formula>NOT(ISERROR(SEARCH("выберите --",E188)))</formula>
    </cfRule>
    <cfRule type="cellIs" dxfId="1637" priority="1599" operator="equal">
      <formula>"""-- выберите --"""</formula>
    </cfRule>
    <cfRule type="cellIs" dxfId="1636" priority="1600" operator="equal">
      <formula>"'-- выберите --"</formula>
    </cfRule>
    <cfRule type="cellIs" dxfId="1635" priority="1601" operator="equal">
      <formula>0</formula>
    </cfRule>
    <cfRule type="cellIs" dxfId="1634" priority="1602" operator="equal">
      <formula>"нет"</formula>
    </cfRule>
  </conditionalFormatting>
  <conditionalFormatting sqref="E188:E190 E192">
    <cfRule type="containsText" dxfId="1633" priority="1593" operator="containsText" text="выберите --">
      <formula>NOT(ISERROR(SEARCH("выберите --",E188)))</formula>
    </cfRule>
    <cfRule type="cellIs" dxfId="1632" priority="1594" operator="equal">
      <formula>"""-- выберите --"""</formula>
    </cfRule>
    <cfRule type="cellIs" dxfId="1631" priority="1595" operator="equal">
      <formula>"'-- выберите --"</formula>
    </cfRule>
    <cfRule type="cellIs" dxfId="1630" priority="1596" operator="equal">
      <formula>0</formula>
    </cfRule>
    <cfRule type="cellIs" dxfId="1629" priority="1597" operator="equal">
      <formula>"нет"</formula>
    </cfRule>
  </conditionalFormatting>
  <conditionalFormatting sqref="E188:E190 E192">
    <cfRule type="cellIs" dxfId="1628" priority="1592" operator="equal">
      <formula>"нет"</formula>
    </cfRule>
  </conditionalFormatting>
  <conditionalFormatting sqref="E188:E190 E192">
    <cfRule type="containsText" dxfId="1627" priority="1588" operator="containsText" text="выберите">
      <formula>NOT(ISERROR(SEARCH("выберите",E188)))</formula>
    </cfRule>
    <cfRule type="cellIs" dxfId="1626" priority="1589" operator="equal">
      <formula>0</formula>
    </cfRule>
    <cfRule type="cellIs" dxfId="1625" priority="1590" operator="equal">
      <formula>0</formula>
    </cfRule>
    <cfRule type="cellIs" dxfId="1624" priority="1591" operator="equal">
      <formula>"нет"</formula>
    </cfRule>
  </conditionalFormatting>
  <conditionalFormatting sqref="E188:E190 E192">
    <cfRule type="containsText" dxfId="1623" priority="1582" operator="containsText" text="выберите --">
      <formula>NOT(ISERROR(SEARCH("выберите --",E188)))</formula>
    </cfRule>
    <cfRule type="containsText" dxfId="1622" priority="1583" operator="containsText" text="выберите --">
      <formula>NOT(ISERROR(SEARCH("выберите --",E188)))</formula>
    </cfRule>
    <cfRule type="cellIs" dxfId="1621" priority="1584" operator="equal">
      <formula>"""-- выберите --"""</formula>
    </cfRule>
    <cfRule type="cellIs" dxfId="1620" priority="1585" operator="equal">
      <formula>"'-- выберите --"</formula>
    </cfRule>
    <cfRule type="cellIs" dxfId="1619" priority="1586" operator="equal">
      <formula>0</formula>
    </cfRule>
    <cfRule type="cellIs" dxfId="1618" priority="1587" operator="equal">
      <formula>"нет"</formula>
    </cfRule>
  </conditionalFormatting>
  <conditionalFormatting sqref="E188:E190 E192">
    <cfRule type="containsText" dxfId="1617" priority="1580" operator="containsText" text="&quot; выберите --&quot;">
      <formula>NOT(ISERROR(SEARCH(""" выберите --""",E188)))</formula>
    </cfRule>
    <cfRule type="containsText" dxfId="1616" priority="1581" operator="containsText" text="&quot;выберите&quot;">
      <formula>NOT(ISERROR(SEARCH("""выберите""",E188)))</formula>
    </cfRule>
  </conditionalFormatting>
  <conditionalFormatting sqref="E176:E186">
    <cfRule type="cellIs" dxfId="1615" priority="1577" operator="equal">
      <formula>0</formula>
    </cfRule>
    <cfRule type="cellIs" dxfId="1614" priority="1578" operator="equal">
      <formula>0</formula>
    </cfRule>
  </conditionalFormatting>
  <conditionalFormatting sqref="E176:E186">
    <cfRule type="containsText" dxfId="1613" priority="1576" operator="containsText" text="выберите --">
      <formula>NOT(ISERROR(SEARCH("выберите --",E176)))</formula>
    </cfRule>
  </conditionalFormatting>
  <conditionalFormatting sqref="E176:E186">
    <cfRule type="cellIs" dxfId="1612" priority="1574" operator="equal">
      <formula>0</formula>
    </cfRule>
    <cfRule type="cellIs" dxfId="1611" priority="1575" operator="equal">
      <formula>0</formula>
    </cfRule>
  </conditionalFormatting>
  <conditionalFormatting sqref="E176:E186">
    <cfRule type="containsText" dxfId="1610" priority="1573" operator="containsText" text="выберите --">
      <formula>NOT(ISERROR(SEARCH("выберите --",E176)))</formula>
    </cfRule>
  </conditionalFormatting>
  <conditionalFormatting sqref="E176:E186">
    <cfRule type="cellIs" dxfId="1609" priority="1571" operator="equal">
      <formula>0</formula>
    </cfRule>
    <cfRule type="cellIs" dxfId="1608" priority="1572" operator="equal">
      <formula>0</formula>
    </cfRule>
  </conditionalFormatting>
  <conditionalFormatting sqref="E176:E186">
    <cfRule type="containsText" dxfId="1607" priority="1570" operator="containsText" text="выберите --">
      <formula>NOT(ISERROR(SEARCH("выберите --",E176)))</formula>
    </cfRule>
  </conditionalFormatting>
  <conditionalFormatting sqref="E176:E186">
    <cfRule type="containsText" dxfId="1606" priority="1565" operator="containsText" text="выберите --">
      <formula>NOT(ISERROR(SEARCH("выберите --",E176)))</formula>
    </cfRule>
    <cfRule type="cellIs" dxfId="1605" priority="1566" operator="equal">
      <formula>"""-- выберите --"""</formula>
    </cfRule>
    <cfRule type="cellIs" dxfId="1604" priority="1567" operator="equal">
      <formula>"'-- выберите --"</formula>
    </cfRule>
    <cfRule type="cellIs" dxfId="1603" priority="1568" operator="equal">
      <formula>0</formula>
    </cfRule>
    <cfRule type="cellIs" dxfId="1602" priority="1569" operator="equal">
      <formula>"нет"</formula>
    </cfRule>
  </conditionalFormatting>
  <conditionalFormatting sqref="E176:E186">
    <cfRule type="containsText" dxfId="1601" priority="1560" operator="containsText" text="выберите --">
      <formula>NOT(ISERROR(SEARCH("выберите --",E176)))</formula>
    </cfRule>
    <cfRule type="cellIs" dxfId="1600" priority="1561" operator="equal">
      <formula>"""-- выберите --"""</formula>
    </cfRule>
    <cfRule type="cellIs" dxfId="1599" priority="1562" operator="equal">
      <formula>"'-- выберите --"</formula>
    </cfRule>
    <cfRule type="cellIs" dxfId="1598" priority="1563" operator="equal">
      <formula>0</formula>
    </cfRule>
    <cfRule type="cellIs" dxfId="1597" priority="1564" operator="equal">
      <formula>"нет"</formula>
    </cfRule>
  </conditionalFormatting>
  <conditionalFormatting sqref="E176:E186">
    <cfRule type="containsText" dxfId="1596" priority="1555" operator="containsText" text="выберите --">
      <formula>NOT(ISERROR(SEARCH("выберите --",E176)))</formula>
    </cfRule>
    <cfRule type="cellIs" dxfId="1595" priority="1556" operator="equal">
      <formula>"""-- выберите --"""</formula>
    </cfRule>
    <cfRule type="cellIs" dxfId="1594" priority="1557" operator="equal">
      <formula>"'-- выберите --"</formula>
    </cfRule>
    <cfRule type="cellIs" dxfId="1593" priority="1558" operator="equal">
      <formula>0</formula>
    </cfRule>
    <cfRule type="cellIs" dxfId="1592" priority="1559" operator="equal">
      <formula>"нет"</formula>
    </cfRule>
  </conditionalFormatting>
  <conditionalFormatting sqref="E176:E186">
    <cfRule type="containsText" dxfId="1591" priority="1550" operator="containsText" text="выберите --">
      <formula>NOT(ISERROR(SEARCH("выберите --",E176)))</formula>
    </cfRule>
    <cfRule type="cellIs" dxfId="1590" priority="1551" operator="equal">
      <formula>"""-- выберите --"""</formula>
    </cfRule>
    <cfRule type="cellIs" dxfId="1589" priority="1552" operator="equal">
      <formula>"'-- выберите --"</formula>
    </cfRule>
    <cfRule type="cellIs" dxfId="1588" priority="1553" operator="equal">
      <formula>0</formula>
    </cfRule>
    <cfRule type="cellIs" dxfId="1587" priority="1554" operator="equal">
      <formula>"нет"</formula>
    </cfRule>
  </conditionalFormatting>
  <conditionalFormatting sqref="E176:E186">
    <cfRule type="containsText" dxfId="1586" priority="1545" operator="containsText" text="выберите --">
      <formula>NOT(ISERROR(SEARCH("выберите --",E176)))</formula>
    </cfRule>
    <cfRule type="cellIs" dxfId="1585" priority="1546" operator="equal">
      <formula>"""-- выберите --"""</formula>
    </cfRule>
    <cfRule type="cellIs" dxfId="1584" priority="1547" operator="equal">
      <formula>"'-- выберите --"</formula>
    </cfRule>
    <cfRule type="cellIs" dxfId="1583" priority="1548" operator="equal">
      <formula>0</formula>
    </cfRule>
    <cfRule type="cellIs" dxfId="1582" priority="1549" operator="equal">
      <formula>"нет"</formula>
    </cfRule>
  </conditionalFormatting>
  <conditionalFormatting sqref="E176:E186">
    <cfRule type="cellIs" dxfId="1581" priority="1544" operator="equal">
      <formula>"нет"</formula>
    </cfRule>
  </conditionalFormatting>
  <conditionalFormatting sqref="E176:E186">
    <cfRule type="containsText" dxfId="1580" priority="1540" operator="containsText" text="выберите">
      <formula>NOT(ISERROR(SEARCH("выберите",E176)))</formula>
    </cfRule>
    <cfRule type="cellIs" dxfId="1579" priority="1541" operator="equal">
      <formula>0</formula>
    </cfRule>
    <cfRule type="cellIs" dxfId="1578" priority="1542" operator="equal">
      <formula>0</formula>
    </cfRule>
    <cfRule type="cellIs" dxfId="1577" priority="1543" operator="equal">
      <formula>"нет"</formula>
    </cfRule>
  </conditionalFormatting>
  <conditionalFormatting sqref="E176:E186">
    <cfRule type="containsText" dxfId="1576" priority="1534" operator="containsText" text="выберите --">
      <formula>NOT(ISERROR(SEARCH("выберите --",E176)))</formula>
    </cfRule>
    <cfRule type="containsText" dxfId="1575" priority="1535" operator="containsText" text="выберите --">
      <formula>NOT(ISERROR(SEARCH("выберите --",E176)))</formula>
    </cfRule>
    <cfRule type="cellIs" dxfId="1574" priority="1536" operator="equal">
      <formula>"""-- выберите --"""</formula>
    </cfRule>
    <cfRule type="cellIs" dxfId="1573" priority="1537" operator="equal">
      <formula>"'-- выберите --"</formula>
    </cfRule>
    <cfRule type="cellIs" dxfId="1572" priority="1538" operator="equal">
      <formula>0</formula>
    </cfRule>
    <cfRule type="cellIs" dxfId="1571" priority="1539" operator="equal">
      <formula>"нет"</formula>
    </cfRule>
  </conditionalFormatting>
  <conditionalFormatting sqref="E176:E186">
    <cfRule type="cellIs" dxfId="1570" priority="1533" operator="equal">
      <formula>0</formula>
    </cfRule>
  </conditionalFormatting>
  <conditionalFormatting sqref="E176:E186">
    <cfRule type="containsText" dxfId="1569" priority="1532" operator="containsText" text="выберите --">
      <formula>NOT(ISERROR(SEARCH("выберите --",E176)))</formula>
    </cfRule>
  </conditionalFormatting>
  <conditionalFormatting sqref="E176:E186">
    <cfRule type="cellIs" dxfId="1568" priority="1530" operator="equal">
      <formula>0</formula>
    </cfRule>
    <cfRule type="cellIs" dxfId="1567" priority="1531" operator="equal">
      <formula>0</formula>
    </cfRule>
  </conditionalFormatting>
  <conditionalFormatting sqref="E176:E186">
    <cfRule type="containsText" dxfId="1566" priority="1529" operator="containsText" text="выберите --">
      <formula>NOT(ISERROR(SEARCH("выберите --",E176)))</formula>
    </cfRule>
  </conditionalFormatting>
  <conditionalFormatting sqref="E176:E186">
    <cfRule type="cellIs" dxfId="1565" priority="1527" operator="equal">
      <formula>0</formula>
    </cfRule>
    <cfRule type="cellIs" dxfId="1564" priority="1528" operator="equal">
      <formula>0</formula>
    </cfRule>
  </conditionalFormatting>
  <conditionalFormatting sqref="E176:E186">
    <cfRule type="containsText" dxfId="1563" priority="1526" operator="containsText" text="выберите --">
      <formula>NOT(ISERROR(SEARCH("выберите --",E176)))</formula>
    </cfRule>
  </conditionalFormatting>
  <conditionalFormatting sqref="E176:E186">
    <cfRule type="cellIs" dxfId="1562" priority="1524" operator="equal">
      <formula>0</formula>
    </cfRule>
    <cfRule type="cellIs" dxfId="1561" priority="1525" operator="equal">
      <formula>0</formula>
    </cfRule>
  </conditionalFormatting>
  <conditionalFormatting sqref="E176:E186">
    <cfRule type="containsText" dxfId="1560" priority="1523" operator="containsText" text="выберите --">
      <formula>NOT(ISERROR(SEARCH("выберите --",E176)))</formula>
    </cfRule>
  </conditionalFormatting>
  <conditionalFormatting sqref="E176:E186">
    <cfRule type="containsText" dxfId="1559" priority="1518" operator="containsText" text="выберите --">
      <formula>NOT(ISERROR(SEARCH("выберите --",E176)))</formula>
    </cfRule>
    <cfRule type="cellIs" dxfId="1558" priority="1519" operator="equal">
      <formula>"""-- выберите --"""</formula>
    </cfRule>
    <cfRule type="cellIs" dxfId="1557" priority="1520" operator="equal">
      <formula>"'-- выберите --"</formula>
    </cfRule>
    <cfRule type="cellIs" dxfId="1556" priority="1521" operator="equal">
      <formula>0</formula>
    </cfRule>
    <cfRule type="cellIs" dxfId="1555" priority="1522" operator="equal">
      <formula>"нет"</formula>
    </cfRule>
  </conditionalFormatting>
  <conditionalFormatting sqref="E176:E186">
    <cfRule type="containsText" dxfId="1554" priority="1513" operator="containsText" text="выберите --">
      <formula>NOT(ISERROR(SEARCH("выберите --",E176)))</formula>
    </cfRule>
    <cfRule type="cellIs" dxfId="1553" priority="1514" operator="equal">
      <formula>"""-- выберите --"""</formula>
    </cfRule>
    <cfRule type="cellIs" dxfId="1552" priority="1515" operator="equal">
      <formula>"'-- выберите --"</formula>
    </cfRule>
    <cfRule type="cellIs" dxfId="1551" priority="1516" operator="equal">
      <formula>0</formula>
    </cfRule>
    <cfRule type="cellIs" dxfId="1550" priority="1517" operator="equal">
      <formula>"нет"</formula>
    </cfRule>
  </conditionalFormatting>
  <conditionalFormatting sqref="E176:E186">
    <cfRule type="containsText" dxfId="1549" priority="1508" operator="containsText" text="выберите --">
      <formula>NOT(ISERROR(SEARCH("выберите --",E176)))</formula>
    </cfRule>
    <cfRule type="cellIs" dxfId="1548" priority="1509" operator="equal">
      <formula>"""-- выберите --"""</formula>
    </cfRule>
    <cfRule type="cellIs" dxfId="1547" priority="1510" operator="equal">
      <formula>"'-- выберите --"</formula>
    </cfRule>
    <cfRule type="cellIs" dxfId="1546" priority="1511" operator="equal">
      <formula>0</formula>
    </cfRule>
    <cfRule type="cellIs" dxfId="1545" priority="1512" operator="equal">
      <formula>"нет"</formula>
    </cfRule>
  </conditionalFormatting>
  <conditionalFormatting sqref="E176:E186">
    <cfRule type="containsText" dxfId="1544" priority="1503" operator="containsText" text="выберите --">
      <formula>NOT(ISERROR(SEARCH("выберите --",E176)))</formula>
    </cfRule>
    <cfRule type="cellIs" dxfId="1543" priority="1504" operator="equal">
      <formula>"""-- выберите --"""</formula>
    </cfRule>
    <cfRule type="cellIs" dxfId="1542" priority="1505" operator="equal">
      <formula>"'-- выберите --"</formula>
    </cfRule>
    <cfRule type="cellIs" dxfId="1541" priority="1506" operator="equal">
      <formula>0</formula>
    </cfRule>
    <cfRule type="cellIs" dxfId="1540" priority="1507" operator="equal">
      <formula>"нет"</formula>
    </cfRule>
  </conditionalFormatting>
  <conditionalFormatting sqref="E176:E186">
    <cfRule type="containsText" dxfId="1539" priority="1498" operator="containsText" text="выберите --">
      <formula>NOT(ISERROR(SEARCH("выберите --",E176)))</formula>
    </cfRule>
    <cfRule type="cellIs" dxfId="1538" priority="1499" operator="equal">
      <formula>"""-- выберите --"""</formula>
    </cfRule>
    <cfRule type="cellIs" dxfId="1537" priority="1500" operator="equal">
      <formula>"'-- выберите --"</formula>
    </cfRule>
    <cfRule type="cellIs" dxfId="1536" priority="1501" operator="equal">
      <formula>0</formula>
    </cfRule>
    <cfRule type="cellIs" dxfId="1535" priority="1502" operator="equal">
      <formula>"нет"</formula>
    </cfRule>
  </conditionalFormatting>
  <conditionalFormatting sqref="E176:E186">
    <cfRule type="cellIs" dxfId="1534" priority="1497" operator="equal">
      <formula>"нет"</formula>
    </cfRule>
  </conditionalFormatting>
  <conditionalFormatting sqref="E176:E186">
    <cfRule type="containsText" dxfId="1533" priority="1493" operator="containsText" text="выберите">
      <formula>NOT(ISERROR(SEARCH("выберите",E176)))</formula>
    </cfRule>
    <cfRule type="cellIs" dxfId="1532" priority="1494" operator="equal">
      <formula>0</formula>
    </cfRule>
    <cfRule type="cellIs" dxfId="1531" priority="1495" operator="equal">
      <formula>0</formula>
    </cfRule>
    <cfRule type="cellIs" dxfId="1530" priority="1496" operator="equal">
      <formula>"нет"</formula>
    </cfRule>
  </conditionalFormatting>
  <conditionalFormatting sqref="E176:E186">
    <cfRule type="containsText" dxfId="1529" priority="1487" operator="containsText" text="выберите --">
      <formula>NOT(ISERROR(SEARCH("выберите --",E176)))</formula>
    </cfRule>
    <cfRule type="containsText" dxfId="1528" priority="1488" operator="containsText" text="выберите --">
      <formula>NOT(ISERROR(SEARCH("выберите --",E176)))</formula>
    </cfRule>
    <cfRule type="cellIs" dxfId="1527" priority="1489" operator="equal">
      <formula>"""-- выберите --"""</formula>
    </cfRule>
    <cfRule type="cellIs" dxfId="1526" priority="1490" operator="equal">
      <formula>"'-- выберите --"</formula>
    </cfRule>
    <cfRule type="cellIs" dxfId="1525" priority="1491" operator="equal">
      <formula>0</formula>
    </cfRule>
    <cfRule type="cellIs" dxfId="1524" priority="1492" operator="equal">
      <formula>"нет"</formula>
    </cfRule>
  </conditionalFormatting>
  <conditionalFormatting sqref="E176:E186">
    <cfRule type="cellIs" dxfId="1523" priority="1486" operator="equal">
      <formula>0</formula>
    </cfRule>
  </conditionalFormatting>
  <conditionalFormatting sqref="E176:E186">
    <cfRule type="containsText" dxfId="1522" priority="1485" operator="containsText" text="выберите --">
      <formula>NOT(ISERROR(SEARCH("выберите --",E176)))</formula>
    </cfRule>
  </conditionalFormatting>
  <conditionalFormatting sqref="E176:E186">
    <cfRule type="cellIs" dxfId="1521" priority="1484" operator="equal">
      <formula>0</formula>
    </cfRule>
  </conditionalFormatting>
  <conditionalFormatting sqref="E176:E186">
    <cfRule type="containsText" dxfId="1520" priority="1483" operator="containsText" text="выберите --">
      <formula>NOT(ISERROR(SEARCH("выберите --",E176)))</formula>
    </cfRule>
  </conditionalFormatting>
  <conditionalFormatting sqref="E176:E186">
    <cfRule type="cellIs" dxfId="1519" priority="1482" operator="equal">
      <formula>0</formula>
    </cfRule>
  </conditionalFormatting>
  <conditionalFormatting sqref="E176:E186">
    <cfRule type="containsText" dxfId="1518" priority="1481" operator="containsText" text="выберите --">
      <formula>NOT(ISERROR(SEARCH("выберите --",E176)))</formula>
    </cfRule>
  </conditionalFormatting>
  <conditionalFormatting sqref="E176:E186">
    <cfRule type="cellIs" dxfId="1517" priority="1479" operator="equal">
      <formula>0</formula>
    </cfRule>
    <cfRule type="cellIs" dxfId="1516" priority="1480" operator="equal">
      <formula>0</formula>
    </cfRule>
  </conditionalFormatting>
  <conditionalFormatting sqref="E176:E186">
    <cfRule type="containsText" dxfId="1515" priority="1478" operator="containsText" text="выберите --">
      <formula>NOT(ISERROR(SEARCH("выберите --",E176)))</formula>
    </cfRule>
  </conditionalFormatting>
  <conditionalFormatting sqref="E176:E186">
    <cfRule type="cellIs" dxfId="1514" priority="1476" operator="equal">
      <formula>0</formula>
    </cfRule>
    <cfRule type="cellIs" dxfId="1513" priority="1477" operator="equal">
      <formula>0</formula>
    </cfRule>
  </conditionalFormatting>
  <conditionalFormatting sqref="E176:E186">
    <cfRule type="containsText" dxfId="1512" priority="1475" operator="containsText" text="выберите --">
      <formula>NOT(ISERROR(SEARCH("выберите --",E176)))</formula>
    </cfRule>
  </conditionalFormatting>
  <conditionalFormatting sqref="E176:E186">
    <cfRule type="cellIs" dxfId="1511" priority="1473" operator="equal">
      <formula>0</formula>
    </cfRule>
    <cfRule type="cellIs" dxfId="1510" priority="1474" operator="equal">
      <formula>0</formula>
    </cfRule>
  </conditionalFormatting>
  <conditionalFormatting sqref="E176:E186">
    <cfRule type="containsText" dxfId="1509" priority="1472" operator="containsText" text="выберите --">
      <formula>NOT(ISERROR(SEARCH("выберите --",E176)))</formula>
    </cfRule>
  </conditionalFormatting>
  <conditionalFormatting sqref="E176:E186">
    <cfRule type="containsText" dxfId="1508" priority="1467" operator="containsText" text="выберите --">
      <formula>NOT(ISERROR(SEARCH("выберите --",E176)))</formula>
    </cfRule>
    <cfRule type="cellIs" dxfId="1507" priority="1468" operator="equal">
      <formula>"""-- выберите --"""</formula>
    </cfRule>
    <cfRule type="cellIs" dxfId="1506" priority="1469" operator="equal">
      <formula>"'-- выберите --"</formula>
    </cfRule>
    <cfRule type="cellIs" dxfId="1505" priority="1470" operator="equal">
      <formula>0</formula>
    </cfRule>
    <cfRule type="cellIs" dxfId="1504" priority="1471" operator="equal">
      <formula>"нет"</formula>
    </cfRule>
  </conditionalFormatting>
  <conditionalFormatting sqref="E176:E186">
    <cfRule type="containsText" dxfId="1503" priority="1462" operator="containsText" text="выберите --">
      <formula>NOT(ISERROR(SEARCH("выберите --",E176)))</formula>
    </cfRule>
    <cfRule type="cellIs" dxfId="1502" priority="1463" operator="equal">
      <formula>"""-- выберите --"""</formula>
    </cfRule>
    <cfRule type="cellIs" dxfId="1501" priority="1464" operator="equal">
      <formula>"'-- выберите --"</formula>
    </cfRule>
    <cfRule type="cellIs" dxfId="1500" priority="1465" operator="equal">
      <formula>0</formula>
    </cfRule>
    <cfRule type="cellIs" dxfId="1499" priority="1466" operator="equal">
      <formula>"нет"</formula>
    </cfRule>
  </conditionalFormatting>
  <conditionalFormatting sqref="E176:E186">
    <cfRule type="containsText" dxfId="1498" priority="1457" operator="containsText" text="выберите --">
      <formula>NOT(ISERROR(SEARCH("выберите --",E176)))</formula>
    </cfRule>
    <cfRule type="cellIs" dxfId="1497" priority="1458" operator="equal">
      <formula>"""-- выберите --"""</formula>
    </cfRule>
    <cfRule type="cellIs" dxfId="1496" priority="1459" operator="equal">
      <formula>"'-- выберите --"</formula>
    </cfRule>
    <cfRule type="cellIs" dxfId="1495" priority="1460" operator="equal">
      <formula>0</formula>
    </cfRule>
    <cfRule type="cellIs" dxfId="1494" priority="1461" operator="equal">
      <formula>"нет"</formula>
    </cfRule>
  </conditionalFormatting>
  <conditionalFormatting sqref="E176:E186">
    <cfRule type="containsText" dxfId="1493" priority="1452" operator="containsText" text="выберите --">
      <formula>NOT(ISERROR(SEARCH("выберите --",E176)))</formula>
    </cfRule>
    <cfRule type="cellIs" dxfId="1492" priority="1453" operator="equal">
      <formula>"""-- выберите --"""</formula>
    </cfRule>
    <cfRule type="cellIs" dxfId="1491" priority="1454" operator="equal">
      <formula>"'-- выберите --"</formula>
    </cfRule>
    <cfRule type="cellIs" dxfId="1490" priority="1455" operator="equal">
      <formula>0</formula>
    </cfRule>
    <cfRule type="cellIs" dxfId="1489" priority="1456" operator="equal">
      <formula>"нет"</formula>
    </cfRule>
  </conditionalFormatting>
  <conditionalFormatting sqref="E176:E186">
    <cfRule type="containsText" dxfId="1488" priority="1447" operator="containsText" text="выберите --">
      <formula>NOT(ISERROR(SEARCH("выберите --",E176)))</formula>
    </cfRule>
    <cfRule type="cellIs" dxfId="1487" priority="1448" operator="equal">
      <formula>"""-- выберите --"""</formula>
    </cfRule>
    <cfRule type="cellIs" dxfId="1486" priority="1449" operator="equal">
      <formula>"'-- выберите --"</formula>
    </cfRule>
    <cfRule type="cellIs" dxfId="1485" priority="1450" operator="equal">
      <formula>0</formula>
    </cfRule>
    <cfRule type="cellIs" dxfId="1484" priority="1451" operator="equal">
      <formula>"нет"</formula>
    </cfRule>
  </conditionalFormatting>
  <conditionalFormatting sqref="E176:E186">
    <cfRule type="cellIs" dxfId="1483" priority="1446" operator="equal">
      <formula>"нет"</formula>
    </cfRule>
  </conditionalFormatting>
  <conditionalFormatting sqref="E176:E186">
    <cfRule type="containsText" dxfId="1482" priority="1442" operator="containsText" text="выберите">
      <formula>NOT(ISERROR(SEARCH("выберите",E176)))</formula>
    </cfRule>
    <cfRule type="cellIs" dxfId="1481" priority="1443" operator="equal">
      <formula>0</formula>
    </cfRule>
    <cfRule type="cellIs" dxfId="1480" priority="1444" operator="equal">
      <formula>0</formula>
    </cfRule>
    <cfRule type="cellIs" dxfId="1479" priority="1445" operator="equal">
      <formula>"нет"</formula>
    </cfRule>
  </conditionalFormatting>
  <conditionalFormatting sqref="E176:E186">
    <cfRule type="containsText" dxfId="1478" priority="1436" operator="containsText" text="выберите --">
      <formula>NOT(ISERROR(SEARCH("выберите --",E176)))</formula>
    </cfRule>
    <cfRule type="containsText" dxfId="1477" priority="1437" operator="containsText" text="выберите --">
      <formula>NOT(ISERROR(SEARCH("выберите --",E176)))</formula>
    </cfRule>
    <cfRule type="cellIs" dxfId="1476" priority="1438" operator="equal">
      <formula>"""-- выберите --"""</formula>
    </cfRule>
    <cfRule type="cellIs" dxfId="1475" priority="1439" operator="equal">
      <formula>"'-- выберите --"</formula>
    </cfRule>
    <cfRule type="cellIs" dxfId="1474" priority="1440" operator="equal">
      <formula>0</formula>
    </cfRule>
    <cfRule type="cellIs" dxfId="1473" priority="1441" operator="equal">
      <formula>"нет"</formula>
    </cfRule>
  </conditionalFormatting>
  <conditionalFormatting sqref="E176:E186">
    <cfRule type="containsText" dxfId="1472" priority="1434" operator="containsText" text="&quot; выберите --&quot;">
      <formula>NOT(ISERROR(SEARCH(""" выберите --""",E176)))</formula>
    </cfRule>
    <cfRule type="containsText" dxfId="1471" priority="1435" operator="containsText" text="&quot;выберите&quot;">
      <formula>NOT(ISERROR(SEARCH("""выберите""",E176)))</formula>
    </cfRule>
  </conditionalFormatting>
  <conditionalFormatting sqref="E168:E171">
    <cfRule type="cellIs" dxfId="1470" priority="1431" operator="equal">
      <formula>0</formula>
    </cfRule>
    <cfRule type="cellIs" dxfId="1469" priority="1432" operator="equal">
      <formula>0</formula>
    </cfRule>
  </conditionalFormatting>
  <conditionalFormatting sqref="E168:E171">
    <cfRule type="containsText" dxfId="1468" priority="1430" operator="containsText" text="выберите --">
      <formula>NOT(ISERROR(SEARCH("выберите --",E168)))</formula>
    </cfRule>
  </conditionalFormatting>
  <conditionalFormatting sqref="E168:E171">
    <cfRule type="cellIs" dxfId="1467" priority="1428" operator="equal">
      <formula>0</formula>
    </cfRule>
    <cfRule type="cellIs" dxfId="1466" priority="1429" operator="equal">
      <formula>0</formula>
    </cfRule>
  </conditionalFormatting>
  <conditionalFormatting sqref="E168:E171">
    <cfRule type="containsText" dxfId="1465" priority="1427" operator="containsText" text="выберите --">
      <formula>NOT(ISERROR(SEARCH("выберите --",E168)))</formula>
    </cfRule>
  </conditionalFormatting>
  <conditionalFormatting sqref="E168:E171">
    <cfRule type="containsText" dxfId="1464" priority="1422" operator="containsText" text="выберите --">
      <formula>NOT(ISERROR(SEARCH("выберите --",E168)))</formula>
    </cfRule>
    <cfRule type="cellIs" dxfId="1463" priority="1423" operator="equal">
      <formula>"""-- выберите --"""</formula>
    </cfRule>
    <cfRule type="cellIs" dxfId="1462" priority="1424" operator="equal">
      <formula>"'-- выберите --"</formula>
    </cfRule>
    <cfRule type="cellIs" dxfId="1461" priority="1425" operator="equal">
      <formula>0</formula>
    </cfRule>
    <cfRule type="cellIs" dxfId="1460" priority="1426" operator="equal">
      <formula>"нет"</formula>
    </cfRule>
  </conditionalFormatting>
  <conditionalFormatting sqref="E168:E171">
    <cfRule type="containsText" dxfId="1459" priority="1417" operator="containsText" text="выберите --">
      <formula>NOT(ISERROR(SEARCH("выберите --",E168)))</formula>
    </cfRule>
    <cfRule type="cellIs" dxfId="1458" priority="1418" operator="equal">
      <formula>"""-- выберите --"""</formula>
    </cfRule>
    <cfRule type="cellIs" dxfId="1457" priority="1419" operator="equal">
      <formula>"'-- выберите --"</formula>
    </cfRule>
    <cfRule type="cellIs" dxfId="1456" priority="1420" operator="equal">
      <formula>0</formula>
    </cfRule>
    <cfRule type="cellIs" dxfId="1455" priority="1421" operator="equal">
      <formula>"нет"</formula>
    </cfRule>
  </conditionalFormatting>
  <conditionalFormatting sqref="E168:E171">
    <cfRule type="containsText" dxfId="1454" priority="1412" operator="containsText" text="выберите --">
      <formula>NOT(ISERROR(SEARCH("выберите --",E168)))</formula>
    </cfRule>
    <cfRule type="cellIs" dxfId="1453" priority="1413" operator="equal">
      <formula>"""-- выберите --"""</formula>
    </cfRule>
    <cfRule type="cellIs" dxfId="1452" priority="1414" operator="equal">
      <formula>"'-- выберите --"</formula>
    </cfRule>
    <cfRule type="cellIs" dxfId="1451" priority="1415" operator="equal">
      <formula>0</formula>
    </cfRule>
    <cfRule type="cellIs" dxfId="1450" priority="1416" operator="equal">
      <formula>"нет"</formula>
    </cfRule>
  </conditionalFormatting>
  <conditionalFormatting sqref="E168:E171">
    <cfRule type="containsText" dxfId="1449" priority="1407" operator="containsText" text="выберите --">
      <formula>NOT(ISERROR(SEARCH("выберите --",E168)))</formula>
    </cfRule>
    <cfRule type="cellIs" dxfId="1448" priority="1408" operator="equal">
      <formula>"""-- выберите --"""</formula>
    </cfRule>
    <cfRule type="cellIs" dxfId="1447" priority="1409" operator="equal">
      <formula>"'-- выберите --"</formula>
    </cfRule>
    <cfRule type="cellIs" dxfId="1446" priority="1410" operator="equal">
      <formula>0</formula>
    </cfRule>
    <cfRule type="cellIs" dxfId="1445" priority="1411" operator="equal">
      <formula>"нет"</formula>
    </cfRule>
  </conditionalFormatting>
  <conditionalFormatting sqref="E168:E171">
    <cfRule type="containsText" dxfId="1444" priority="1402" operator="containsText" text="выберите --">
      <formula>NOT(ISERROR(SEARCH("выберите --",E168)))</formula>
    </cfRule>
    <cfRule type="cellIs" dxfId="1443" priority="1403" operator="equal">
      <formula>"""-- выберите --"""</formula>
    </cfRule>
    <cfRule type="cellIs" dxfId="1442" priority="1404" operator="equal">
      <formula>"'-- выберите --"</formula>
    </cfRule>
    <cfRule type="cellIs" dxfId="1441" priority="1405" operator="equal">
      <formula>0</formula>
    </cfRule>
    <cfRule type="cellIs" dxfId="1440" priority="1406" operator="equal">
      <formula>"нет"</formula>
    </cfRule>
  </conditionalFormatting>
  <conditionalFormatting sqref="E168:E171">
    <cfRule type="cellIs" dxfId="1439" priority="1401" operator="equal">
      <formula>"нет"</formula>
    </cfRule>
  </conditionalFormatting>
  <conditionalFormatting sqref="E168:E171">
    <cfRule type="containsText" dxfId="1438" priority="1397" operator="containsText" text="выберите">
      <formula>NOT(ISERROR(SEARCH("выберите",E168)))</formula>
    </cfRule>
    <cfRule type="cellIs" dxfId="1437" priority="1398" operator="equal">
      <formula>0</formula>
    </cfRule>
    <cfRule type="cellIs" dxfId="1436" priority="1399" operator="equal">
      <formula>0</formula>
    </cfRule>
    <cfRule type="cellIs" dxfId="1435" priority="1400" operator="equal">
      <formula>"нет"</formula>
    </cfRule>
  </conditionalFormatting>
  <conditionalFormatting sqref="E168:E171">
    <cfRule type="containsText" dxfId="1434" priority="1391" operator="containsText" text="выберите --">
      <formula>NOT(ISERROR(SEARCH("выберите --",E168)))</formula>
    </cfRule>
    <cfRule type="containsText" dxfId="1433" priority="1392" operator="containsText" text="выберите --">
      <formula>NOT(ISERROR(SEARCH("выберите --",E168)))</formula>
    </cfRule>
    <cfRule type="cellIs" dxfId="1432" priority="1393" operator="equal">
      <formula>"""-- выберите --"""</formula>
    </cfRule>
    <cfRule type="cellIs" dxfId="1431" priority="1394" operator="equal">
      <formula>"'-- выберите --"</formula>
    </cfRule>
    <cfRule type="cellIs" dxfId="1430" priority="1395" operator="equal">
      <formula>0</formula>
    </cfRule>
    <cfRule type="cellIs" dxfId="1429" priority="1396" operator="equal">
      <formula>"нет"</formula>
    </cfRule>
  </conditionalFormatting>
  <conditionalFormatting sqref="E168:E171">
    <cfRule type="cellIs" dxfId="1428" priority="1389" operator="equal">
      <formula>0</formula>
    </cfRule>
    <cfRule type="cellIs" dxfId="1427" priority="1390" operator="equal">
      <formula>0</formula>
    </cfRule>
  </conditionalFormatting>
  <conditionalFormatting sqref="E168:E171">
    <cfRule type="containsText" dxfId="1426" priority="1388" operator="containsText" text="выберите --">
      <formula>NOT(ISERROR(SEARCH("выберите --",E168)))</formula>
    </cfRule>
  </conditionalFormatting>
  <conditionalFormatting sqref="E168:E171">
    <cfRule type="cellIs" dxfId="1425" priority="1386" operator="equal">
      <formula>0</formula>
    </cfRule>
    <cfRule type="cellIs" dxfId="1424" priority="1387" operator="equal">
      <formula>0</formula>
    </cfRule>
  </conditionalFormatting>
  <conditionalFormatting sqref="E168:E171">
    <cfRule type="containsText" dxfId="1423" priority="1385" operator="containsText" text="выберите --">
      <formula>NOT(ISERROR(SEARCH("выберите --",E168)))</formula>
    </cfRule>
  </conditionalFormatting>
  <conditionalFormatting sqref="E168:E171">
    <cfRule type="cellIs" dxfId="1422" priority="1383" operator="equal">
      <formula>0</formula>
    </cfRule>
    <cfRule type="cellIs" dxfId="1421" priority="1384" operator="equal">
      <formula>0</formula>
    </cfRule>
  </conditionalFormatting>
  <conditionalFormatting sqref="E168:E171">
    <cfRule type="containsText" dxfId="1420" priority="1382" operator="containsText" text="выберите --">
      <formula>NOT(ISERROR(SEARCH("выберите --",E168)))</formula>
    </cfRule>
  </conditionalFormatting>
  <conditionalFormatting sqref="E168:E171">
    <cfRule type="containsText" dxfId="1419" priority="1377" operator="containsText" text="выберите --">
      <formula>NOT(ISERROR(SEARCH("выберите --",E168)))</formula>
    </cfRule>
    <cfRule type="cellIs" dxfId="1418" priority="1378" operator="equal">
      <formula>"""-- выберите --"""</formula>
    </cfRule>
    <cfRule type="cellIs" dxfId="1417" priority="1379" operator="equal">
      <formula>"'-- выберите --"</formula>
    </cfRule>
    <cfRule type="cellIs" dxfId="1416" priority="1380" operator="equal">
      <formula>0</formula>
    </cfRule>
    <cfRule type="cellIs" dxfId="1415" priority="1381" operator="equal">
      <formula>"нет"</formula>
    </cfRule>
  </conditionalFormatting>
  <conditionalFormatting sqref="E168:E171">
    <cfRule type="containsText" dxfId="1414" priority="1372" operator="containsText" text="выберите --">
      <formula>NOT(ISERROR(SEARCH("выберите --",E168)))</formula>
    </cfRule>
    <cfRule type="cellIs" dxfId="1413" priority="1373" operator="equal">
      <formula>"""-- выберите --"""</formula>
    </cfRule>
    <cfRule type="cellIs" dxfId="1412" priority="1374" operator="equal">
      <formula>"'-- выберите --"</formula>
    </cfRule>
    <cfRule type="cellIs" dxfId="1411" priority="1375" operator="equal">
      <formula>0</formula>
    </cfRule>
    <cfRule type="cellIs" dxfId="1410" priority="1376" operator="equal">
      <formula>"нет"</formula>
    </cfRule>
  </conditionalFormatting>
  <conditionalFormatting sqref="E168:E171">
    <cfRule type="containsText" dxfId="1409" priority="1367" operator="containsText" text="выберите --">
      <formula>NOT(ISERROR(SEARCH("выберите --",E168)))</formula>
    </cfRule>
    <cfRule type="cellIs" dxfId="1408" priority="1368" operator="equal">
      <formula>"""-- выберите --"""</formula>
    </cfRule>
    <cfRule type="cellIs" dxfId="1407" priority="1369" operator="equal">
      <formula>"'-- выберите --"</formula>
    </cfRule>
    <cfRule type="cellIs" dxfId="1406" priority="1370" operator="equal">
      <formula>0</formula>
    </cfRule>
    <cfRule type="cellIs" dxfId="1405" priority="1371" operator="equal">
      <formula>"нет"</formula>
    </cfRule>
  </conditionalFormatting>
  <conditionalFormatting sqref="E168:E171">
    <cfRule type="containsText" dxfId="1404" priority="1362" operator="containsText" text="выберите --">
      <formula>NOT(ISERROR(SEARCH("выберите --",E168)))</formula>
    </cfRule>
    <cfRule type="cellIs" dxfId="1403" priority="1363" operator="equal">
      <formula>"""-- выберите --"""</formula>
    </cfRule>
    <cfRule type="cellIs" dxfId="1402" priority="1364" operator="equal">
      <formula>"'-- выберите --"</formula>
    </cfRule>
    <cfRule type="cellIs" dxfId="1401" priority="1365" operator="equal">
      <formula>0</formula>
    </cfRule>
    <cfRule type="cellIs" dxfId="1400" priority="1366" operator="equal">
      <formula>"нет"</formula>
    </cfRule>
  </conditionalFormatting>
  <conditionalFormatting sqref="E168:E171">
    <cfRule type="containsText" dxfId="1399" priority="1357" operator="containsText" text="выберите --">
      <formula>NOT(ISERROR(SEARCH("выберите --",E168)))</formula>
    </cfRule>
    <cfRule type="cellIs" dxfId="1398" priority="1358" operator="equal">
      <formula>"""-- выберите --"""</formula>
    </cfRule>
    <cfRule type="cellIs" dxfId="1397" priority="1359" operator="equal">
      <formula>"'-- выберите --"</formula>
    </cfRule>
    <cfRule type="cellIs" dxfId="1396" priority="1360" operator="equal">
      <formula>0</formula>
    </cfRule>
    <cfRule type="cellIs" dxfId="1395" priority="1361" operator="equal">
      <formula>"нет"</formula>
    </cfRule>
  </conditionalFormatting>
  <conditionalFormatting sqref="E168:E171">
    <cfRule type="cellIs" dxfId="1394" priority="1356" operator="equal">
      <formula>"нет"</formula>
    </cfRule>
  </conditionalFormatting>
  <conditionalFormatting sqref="E168:E171">
    <cfRule type="containsText" dxfId="1393" priority="1352" operator="containsText" text="выберите">
      <formula>NOT(ISERROR(SEARCH("выберите",E168)))</formula>
    </cfRule>
    <cfRule type="cellIs" dxfId="1392" priority="1353" operator="equal">
      <formula>0</formula>
    </cfRule>
    <cfRule type="cellIs" dxfId="1391" priority="1354" operator="equal">
      <formula>0</formula>
    </cfRule>
    <cfRule type="cellIs" dxfId="1390" priority="1355" operator="equal">
      <formula>"нет"</formula>
    </cfRule>
  </conditionalFormatting>
  <conditionalFormatting sqref="E168:E171">
    <cfRule type="containsText" dxfId="1389" priority="1346" operator="containsText" text="выберите --">
      <formula>NOT(ISERROR(SEARCH("выберите --",E168)))</formula>
    </cfRule>
    <cfRule type="containsText" dxfId="1388" priority="1347" operator="containsText" text="выберите --">
      <formula>NOT(ISERROR(SEARCH("выберите --",E168)))</formula>
    </cfRule>
    <cfRule type="cellIs" dxfId="1387" priority="1348" operator="equal">
      <formula>"""-- выберите --"""</formula>
    </cfRule>
    <cfRule type="cellIs" dxfId="1386" priority="1349" operator="equal">
      <formula>"'-- выберите --"</formula>
    </cfRule>
    <cfRule type="cellIs" dxfId="1385" priority="1350" operator="equal">
      <formula>0</formula>
    </cfRule>
    <cfRule type="cellIs" dxfId="1384" priority="1351" operator="equal">
      <formula>"нет"</formula>
    </cfRule>
  </conditionalFormatting>
  <conditionalFormatting sqref="E168:E171">
    <cfRule type="cellIs" dxfId="1383" priority="1345" operator="equal">
      <formula>0</formula>
    </cfRule>
  </conditionalFormatting>
  <conditionalFormatting sqref="E168:E171">
    <cfRule type="containsText" dxfId="1382" priority="1344" operator="containsText" text="выберите --">
      <formula>NOT(ISERROR(SEARCH("выберите --",E168)))</formula>
    </cfRule>
  </conditionalFormatting>
  <conditionalFormatting sqref="E168:E171">
    <cfRule type="cellIs" dxfId="1381" priority="1342" operator="equal">
      <formula>0</formula>
    </cfRule>
    <cfRule type="cellIs" dxfId="1380" priority="1343" operator="equal">
      <formula>0</formula>
    </cfRule>
  </conditionalFormatting>
  <conditionalFormatting sqref="E168:E171">
    <cfRule type="containsText" dxfId="1379" priority="1341" operator="containsText" text="выберите --">
      <formula>NOT(ISERROR(SEARCH("выберите --",E168)))</formula>
    </cfRule>
  </conditionalFormatting>
  <conditionalFormatting sqref="E168:E171">
    <cfRule type="cellIs" dxfId="1378" priority="1339" operator="equal">
      <formula>0</formula>
    </cfRule>
    <cfRule type="cellIs" dxfId="1377" priority="1340" operator="equal">
      <formula>0</formula>
    </cfRule>
  </conditionalFormatting>
  <conditionalFormatting sqref="E168:E171">
    <cfRule type="containsText" dxfId="1376" priority="1338" operator="containsText" text="выберите --">
      <formula>NOT(ISERROR(SEARCH("выберите --",E168)))</formula>
    </cfRule>
  </conditionalFormatting>
  <conditionalFormatting sqref="E168:E171">
    <cfRule type="cellIs" dxfId="1375" priority="1336" operator="equal">
      <formula>0</formula>
    </cfRule>
    <cfRule type="cellIs" dxfId="1374" priority="1337" operator="equal">
      <formula>0</formula>
    </cfRule>
  </conditionalFormatting>
  <conditionalFormatting sqref="E168:E171">
    <cfRule type="containsText" dxfId="1373" priority="1335" operator="containsText" text="выберите --">
      <formula>NOT(ISERROR(SEARCH("выберите --",E168)))</formula>
    </cfRule>
  </conditionalFormatting>
  <conditionalFormatting sqref="E168:E171">
    <cfRule type="containsText" dxfId="1372" priority="1330" operator="containsText" text="выберите --">
      <formula>NOT(ISERROR(SEARCH("выберите --",E168)))</formula>
    </cfRule>
    <cfRule type="cellIs" dxfId="1371" priority="1331" operator="equal">
      <formula>"""-- выберите --"""</formula>
    </cfRule>
    <cfRule type="cellIs" dxfId="1370" priority="1332" operator="equal">
      <formula>"'-- выберите --"</formula>
    </cfRule>
    <cfRule type="cellIs" dxfId="1369" priority="1333" operator="equal">
      <formula>0</formula>
    </cfRule>
    <cfRule type="cellIs" dxfId="1368" priority="1334" operator="equal">
      <formula>"нет"</formula>
    </cfRule>
  </conditionalFormatting>
  <conditionalFormatting sqref="E168:E171">
    <cfRule type="containsText" dxfId="1367" priority="1325" operator="containsText" text="выберите --">
      <formula>NOT(ISERROR(SEARCH("выберите --",E168)))</formula>
    </cfRule>
    <cfRule type="cellIs" dxfId="1366" priority="1326" operator="equal">
      <formula>"""-- выберите --"""</formula>
    </cfRule>
    <cfRule type="cellIs" dxfId="1365" priority="1327" operator="equal">
      <formula>"'-- выберите --"</formula>
    </cfRule>
    <cfRule type="cellIs" dxfId="1364" priority="1328" operator="equal">
      <formula>0</formula>
    </cfRule>
    <cfRule type="cellIs" dxfId="1363" priority="1329" operator="equal">
      <formula>"нет"</formula>
    </cfRule>
  </conditionalFormatting>
  <conditionalFormatting sqref="E168:E171">
    <cfRule type="containsText" dxfId="1362" priority="1320" operator="containsText" text="выберите --">
      <formula>NOT(ISERROR(SEARCH("выберите --",E168)))</formula>
    </cfRule>
    <cfRule type="cellIs" dxfId="1361" priority="1321" operator="equal">
      <formula>"""-- выберите --"""</formula>
    </cfRule>
    <cfRule type="cellIs" dxfId="1360" priority="1322" operator="equal">
      <formula>"'-- выберите --"</formula>
    </cfRule>
    <cfRule type="cellIs" dxfId="1359" priority="1323" operator="equal">
      <formula>0</formula>
    </cfRule>
    <cfRule type="cellIs" dxfId="1358" priority="1324" operator="equal">
      <formula>"нет"</formula>
    </cfRule>
  </conditionalFormatting>
  <conditionalFormatting sqref="E168:E171">
    <cfRule type="containsText" dxfId="1357" priority="1315" operator="containsText" text="выберите --">
      <formula>NOT(ISERROR(SEARCH("выберите --",E168)))</formula>
    </cfRule>
    <cfRule type="cellIs" dxfId="1356" priority="1316" operator="equal">
      <formula>"""-- выберите --"""</formula>
    </cfRule>
    <cfRule type="cellIs" dxfId="1355" priority="1317" operator="equal">
      <formula>"'-- выберите --"</formula>
    </cfRule>
    <cfRule type="cellIs" dxfId="1354" priority="1318" operator="equal">
      <formula>0</formula>
    </cfRule>
    <cfRule type="cellIs" dxfId="1353" priority="1319" operator="equal">
      <formula>"нет"</formula>
    </cfRule>
  </conditionalFormatting>
  <conditionalFormatting sqref="E168:E171">
    <cfRule type="containsText" dxfId="1352" priority="1310" operator="containsText" text="выберите --">
      <formula>NOT(ISERROR(SEARCH("выберите --",E168)))</formula>
    </cfRule>
    <cfRule type="cellIs" dxfId="1351" priority="1311" operator="equal">
      <formula>"""-- выберите --"""</formula>
    </cfRule>
    <cfRule type="cellIs" dxfId="1350" priority="1312" operator="equal">
      <formula>"'-- выберите --"</formula>
    </cfRule>
    <cfRule type="cellIs" dxfId="1349" priority="1313" operator="equal">
      <formula>0</formula>
    </cfRule>
    <cfRule type="cellIs" dxfId="1348" priority="1314" operator="equal">
      <formula>"нет"</formula>
    </cfRule>
  </conditionalFormatting>
  <conditionalFormatting sqref="E168:E171">
    <cfRule type="cellIs" dxfId="1347" priority="1309" operator="equal">
      <formula>"нет"</formula>
    </cfRule>
  </conditionalFormatting>
  <conditionalFormatting sqref="E168:E171">
    <cfRule type="containsText" dxfId="1346" priority="1305" operator="containsText" text="выберите">
      <formula>NOT(ISERROR(SEARCH("выберите",E168)))</formula>
    </cfRule>
    <cfRule type="cellIs" dxfId="1345" priority="1306" operator="equal">
      <formula>0</formula>
    </cfRule>
    <cfRule type="cellIs" dxfId="1344" priority="1307" operator="equal">
      <formula>0</formula>
    </cfRule>
    <cfRule type="cellIs" dxfId="1343" priority="1308" operator="equal">
      <formula>"нет"</formula>
    </cfRule>
  </conditionalFormatting>
  <conditionalFormatting sqref="E168:E171">
    <cfRule type="containsText" dxfId="1342" priority="1299" operator="containsText" text="выберите --">
      <formula>NOT(ISERROR(SEARCH("выберите --",E168)))</formula>
    </cfRule>
    <cfRule type="containsText" dxfId="1341" priority="1300" operator="containsText" text="выберите --">
      <formula>NOT(ISERROR(SEARCH("выберите --",E168)))</formula>
    </cfRule>
    <cfRule type="cellIs" dxfId="1340" priority="1301" operator="equal">
      <formula>"""-- выберите --"""</formula>
    </cfRule>
    <cfRule type="cellIs" dxfId="1339" priority="1302" operator="equal">
      <formula>"'-- выберите --"</formula>
    </cfRule>
    <cfRule type="cellIs" dxfId="1338" priority="1303" operator="equal">
      <formula>0</formula>
    </cfRule>
    <cfRule type="cellIs" dxfId="1337" priority="1304" operator="equal">
      <formula>"нет"</formula>
    </cfRule>
  </conditionalFormatting>
  <conditionalFormatting sqref="E168:E171">
    <cfRule type="cellIs" dxfId="1336" priority="1298" operator="equal">
      <formula>0</formula>
    </cfRule>
  </conditionalFormatting>
  <conditionalFormatting sqref="E168:E171">
    <cfRule type="containsText" dxfId="1335" priority="1297" operator="containsText" text="выберите --">
      <formula>NOT(ISERROR(SEARCH("выберите --",E168)))</formula>
    </cfRule>
  </conditionalFormatting>
  <conditionalFormatting sqref="E168:E171">
    <cfRule type="cellIs" dxfId="1334" priority="1296" operator="equal">
      <formula>0</formula>
    </cfRule>
  </conditionalFormatting>
  <conditionalFormatting sqref="E168:E171">
    <cfRule type="containsText" dxfId="1333" priority="1295" operator="containsText" text="выберите --">
      <formula>NOT(ISERROR(SEARCH("выберите --",E168)))</formula>
    </cfRule>
  </conditionalFormatting>
  <conditionalFormatting sqref="E168:E171">
    <cfRule type="cellIs" dxfId="1332" priority="1294" operator="equal">
      <formula>0</formula>
    </cfRule>
  </conditionalFormatting>
  <conditionalFormatting sqref="E168:E171">
    <cfRule type="containsText" dxfId="1331" priority="1293" operator="containsText" text="выберите --">
      <formula>NOT(ISERROR(SEARCH("выберите --",E168)))</formula>
    </cfRule>
  </conditionalFormatting>
  <conditionalFormatting sqref="E168:E171">
    <cfRule type="cellIs" dxfId="1330" priority="1291" operator="equal">
      <formula>0</formula>
    </cfRule>
    <cfRule type="cellIs" dxfId="1329" priority="1292" operator="equal">
      <formula>0</formula>
    </cfRule>
  </conditionalFormatting>
  <conditionalFormatting sqref="E168:E171">
    <cfRule type="containsText" dxfId="1328" priority="1290" operator="containsText" text="выберите --">
      <formula>NOT(ISERROR(SEARCH("выберите --",E168)))</formula>
    </cfRule>
  </conditionalFormatting>
  <conditionalFormatting sqref="E168:E171">
    <cfRule type="cellIs" dxfId="1327" priority="1288" operator="equal">
      <formula>0</formula>
    </cfRule>
    <cfRule type="cellIs" dxfId="1326" priority="1289" operator="equal">
      <formula>0</formula>
    </cfRule>
  </conditionalFormatting>
  <conditionalFormatting sqref="E168:E171">
    <cfRule type="containsText" dxfId="1325" priority="1287" operator="containsText" text="выберите --">
      <formula>NOT(ISERROR(SEARCH("выберите --",E168)))</formula>
    </cfRule>
  </conditionalFormatting>
  <conditionalFormatting sqref="E168:E171">
    <cfRule type="cellIs" dxfId="1324" priority="1285" operator="equal">
      <formula>0</formula>
    </cfRule>
    <cfRule type="cellIs" dxfId="1323" priority="1286" operator="equal">
      <formula>0</formula>
    </cfRule>
  </conditionalFormatting>
  <conditionalFormatting sqref="E168:E171">
    <cfRule type="containsText" dxfId="1322" priority="1284" operator="containsText" text="выберите --">
      <formula>NOT(ISERROR(SEARCH("выберите --",E168)))</formula>
    </cfRule>
  </conditionalFormatting>
  <conditionalFormatting sqref="E168:E171">
    <cfRule type="containsText" dxfId="1321" priority="1279" operator="containsText" text="выберите --">
      <formula>NOT(ISERROR(SEARCH("выберите --",E168)))</formula>
    </cfRule>
    <cfRule type="cellIs" dxfId="1320" priority="1280" operator="equal">
      <formula>"""-- выберите --"""</formula>
    </cfRule>
    <cfRule type="cellIs" dxfId="1319" priority="1281" operator="equal">
      <formula>"'-- выберите --"</formula>
    </cfRule>
    <cfRule type="cellIs" dxfId="1318" priority="1282" operator="equal">
      <formula>0</formula>
    </cfRule>
    <cfRule type="cellIs" dxfId="1317" priority="1283" operator="equal">
      <formula>"нет"</formula>
    </cfRule>
  </conditionalFormatting>
  <conditionalFormatting sqref="E168:E171">
    <cfRule type="containsText" dxfId="1316" priority="1274" operator="containsText" text="выберите --">
      <formula>NOT(ISERROR(SEARCH("выберите --",E168)))</formula>
    </cfRule>
    <cfRule type="cellIs" dxfId="1315" priority="1275" operator="equal">
      <formula>"""-- выберите --"""</formula>
    </cfRule>
    <cfRule type="cellIs" dxfId="1314" priority="1276" operator="equal">
      <formula>"'-- выберите --"</formula>
    </cfRule>
    <cfRule type="cellIs" dxfId="1313" priority="1277" operator="equal">
      <formula>0</formula>
    </cfRule>
    <cfRule type="cellIs" dxfId="1312" priority="1278" operator="equal">
      <formula>"нет"</formula>
    </cfRule>
  </conditionalFormatting>
  <conditionalFormatting sqref="E168:E171">
    <cfRule type="containsText" dxfId="1311" priority="1269" operator="containsText" text="выберите --">
      <formula>NOT(ISERROR(SEARCH("выберите --",E168)))</formula>
    </cfRule>
    <cfRule type="cellIs" dxfId="1310" priority="1270" operator="equal">
      <formula>"""-- выберите --"""</formula>
    </cfRule>
    <cfRule type="cellIs" dxfId="1309" priority="1271" operator="equal">
      <formula>"'-- выберите --"</formula>
    </cfRule>
    <cfRule type="cellIs" dxfId="1308" priority="1272" operator="equal">
      <formula>0</formula>
    </cfRule>
    <cfRule type="cellIs" dxfId="1307" priority="1273" operator="equal">
      <formula>"нет"</formula>
    </cfRule>
  </conditionalFormatting>
  <conditionalFormatting sqref="E168:E171">
    <cfRule type="containsText" dxfId="1306" priority="1264" operator="containsText" text="выберите --">
      <formula>NOT(ISERROR(SEARCH("выберите --",E168)))</formula>
    </cfRule>
    <cfRule type="cellIs" dxfId="1305" priority="1265" operator="equal">
      <formula>"""-- выберите --"""</formula>
    </cfRule>
    <cfRule type="cellIs" dxfId="1304" priority="1266" operator="equal">
      <formula>"'-- выберите --"</formula>
    </cfRule>
    <cfRule type="cellIs" dxfId="1303" priority="1267" operator="equal">
      <formula>0</formula>
    </cfRule>
    <cfRule type="cellIs" dxfId="1302" priority="1268" operator="equal">
      <formula>"нет"</formula>
    </cfRule>
  </conditionalFormatting>
  <conditionalFormatting sqref="E168:E171">
    <cfRule type="containsText" dxfId="1301" priority="1259" operator="containsText" text="выберите --">
      <formula>NOT(ISERROR(SEARCH("выберите --",E168)))</formula>
    </cfRule>
    <cfRule type="cellIs" dxfId="1300" priority="1260" operator="equal">
      <formula>"""-- выберите --"""</formula>
    </cfRule>
    <cfRule type="cellIs" dxfId="1299" priority="1261" operator="equal">
      <formula>"'-- выберите --"</formula>
    </cfRule>
    <cfRule type="cellIs" dxfId="1298" priority="1262" operator="equal">
      <formula>0</formula>
    </cfRule>
    <cfRule type="cellIs" dxfId="1297" priority="1263" operator="equal">
      <formula>"нет"</formula>
    </cfRule>
  </conditionalFormatting>
  <conditionalFormatting sqref="E168:E171">
    <cfRule type="cellIs" dxfId="1296" priority="1258" operator="equal">
      <formula>"нет"</formula>
    </cfRule>
  </conditionalFormatting>
  <conditionalFormatting sqref="E168:E171">
    <cfRule type="containsText" dxfId="1295" priority="1254" operator="containsText" text="выберите">
      <formula>NOT(ISERROR(SEARCH("выберите",E168)))</formula>
    </cfRule>
    <cfRule type="cellIs" dxfId="1294" priority="1255" operator="equal">
      <formula>0</formula>
    </cfRule>
    <cfRule type="cellIs" dxfId="1293" priority="1256" operator="equal">
      <formula>0</formula>
    </cfRule>
    <cfRule type="cellIs" dxfId="1292" priority="1257" operator="equal">
      <formula>"нет"</formula>
    </cfRule>
  </conditionalFormatting>
  <conditionalFormatting sqref="E168:E171">
    <cfRule type="containsText" dxfId="1291" priority="1248" operator="containsText" text="выберите --">
      <formula>NOT(ISERROR(SEARCH("выберите --",E168)))</formula>
    </cfRule>
    <cfRule type="containsText" dxfId="1290" priority="1249" operator="containsText" text="выберите --">
      <formula>NOT(ISERROR(SEARCH("выберите --",E168)))</formula>
    </cfRule>
    <cfRule type="cellIs" dxfId="1289" priority="1250" operator="equal">
      <formula>"""-- выберите --"""</formula>
    </cfRule>
    <cfRule type="cellIs" dxfId="1288" priority="1251" operator="equal">
      <formula>"'-- выберите --"</formula>
    </cfRule>
    <cfRule type="cellIs" dxfId="1287" priority="1252" operator="equal">
      <formula>0</formula>
    </cfRule>
    <cfRule type="cellIs" dxfId="1286" priority="1253" operator="equal">
      <formula>"нет"</formula>
    </cfRule>
  </conditionalFormatting>
  <conditionalFormatting sqref="E168:E171">
    <cfRule type="containsText" dxfId="1285" priority="1246" operator="containsText" text="&quot; выберите --&quot;">
      <formula>NOT(ISERROR(SEARCH(""" выберите --""",E168)))</formula>
    </cfRule>
    <cfRule type="containsText" dxfId="1284" priority="1247" operator="containsText" text="&quot;выберите&quot;">
      <formula>NOT(ISERROR(SEARCH("""выберите""",E168)))</formula>
    </cfRule>
  </conditionalFormatting>
  <conditionalFormatting sqref="E98:E100 E102:E104 E106:E108 E110:E112 E114:E116 E118:E120 E122:E124 E126:E128 E130:E132 E134:E136 E138:E140 E142">
    <cfRule type="cellIs" dxfId="1283" priority="1243" operator="equal">
      <formula>0</formula>
    </cfRule>
    <cfRule type="cellIs" dxfId="1282" priority="1244" operator="equal">
      <formula>0</formula>
    </cfRule>
  </conditionalFormatting>
  <conditionalFormatting sqref="E101 E105 E109 E113 E117 E121 E125 E129 E133 E137 E141">
    <cfRule type="cellIs" dxfId="1281" priority="1241" operator="equal">
      <formula>0</formula>
    </cfRule>
    <cfRule type="cellIs" dxfId="1280" priority="1242" operator="equal">
      <formula>0</formula>
    </cfRule>
  </conditionalFormatting>
  <conditionalFormatting sqref="E98:E142">
    <cfRule type="containsText" dxfId="1279" priority="1240" operator="containsText" text="выберите --">
      <formula>NOT(ISERROR(SEARCH("выберите --",E98)))</formula>
    </cfRule>
  </conditionalFormatting>
  <conditionalFormatting sqref="E98:E142">
    <cfRule type="containsText" dxfId="1278" priority="1235" operator="containsText" text="выберите --">
      <formula>NOT(ISERROR(SEARCH("выберите --",E98)))</formula>
    </cfRule>
    <cfRule type="cellIs" dxfId="1277" priority="1236" operator="equal">
      <formula>"""-- выберите --"""</formula>
    </cfRule>
    <cfRule type="cellIs" dxfId="1276" priority="1237" operator="equal">
      <formula>"'-- выберите --"</formula>
    </cfRule>
    <cfRule type="cellIs" dxfId="1275" priority="1238" operator="equal">
      <formula>0</formula>
    </cfRule>
    <cfRule type="cellIs" dxfId="1274" priority="1239" operator="equal">
      <formula>"нет"</formula>
    </cfRule>
  </conditionalFormatting>
  <conditionalFormatting sqref="E98:E142">
    <cfRule type="containsText" dxfId="1273" priority="1230" operator="containsText" text="выберите --">
      <formula>NOT(ISERROR(SEARCH("выберите --",E98)))</formula>
    </cfRule>
    <cfRule type="cellIs" dxfId="1272" priority="1231" operator="equal">
      <formula>"""-- выберите --"""</formula>
    </cfRule>
    <cfRule type="cellIs" dxfId="1271" priority="1232" operator="equal">
      <formula>"'-- выберите --"</formula>
    </cfRule>
    <cfRule type="cellIs" dxfId="1270" priority="1233" operator="equal">
      <formula>0</formula>
    </cfRule>
    <cfRule type="cellIs" dxfId="1269" priority="1234" operator="equal">
      <formula>"нет"</formula>
    </cfRule>
  </conditionalFormatting>
  <conditionalFormatting sqref="E98:E142">
    <cfRule type="containsText" dxfId="1268" priority="1225" operator="containsText" text="выберите --">
      <formula>NOT(ISERROR(SEARCH("выберите --",E98)))</formula>
    </cfRule>
    <cfRule type="cellIs" dxfId="1267" priority="1226" operator="equal">
      <formula>"""-- выберите --"""</formula>
    </cfRule>
    <cfRule type="cellIs" dxfId="1266" priority="1227" operator="equal">
      <formula>"'-- выберите --"</formula>
    </cfRule>
    <cfRule type="cellIs" dxfId="1265" priority="1228" operator="equal">
      <formula>0</formula>
    </cfRule>
    <cfRule type="cellIs" dxfId="1264" priority="1229" operator="equal">
      <formula>"нет"</formula>
    </cfRule>
  </conditionalFormatting>
  <conditionalFormatting sqref="E98:E142">
    <cfRule type="containsText" dxfId="1263" priority="1220" operator="containsText" text="выберите --">
      <formula>NOT(ISERROR(SEARCH("выберите --",E98)))</formula>
    </cfRule>
    <cfRule type="cellIs" dxfId="1262" priority="1221" operator="equal">
      <formula>"""-- выберите --"""</formula>
    </cfRule>
    <cfRule type="cellIs" dxfId="1261" priority="1222" operator="equal">
      <formula>"'-- выберите --"</formula>
    </cfRule>
    <cfRule type="cellIs" dxfId="1260" priority="1223" operator="equal">
      <formula>0</formula>
    </cfRule>
    <cfRule type="cellIs" dxfId="1259" priority="1224" operator="equal">
      <formula>"нет"</formula>
    </cfRule>
  </conditionalFormatting>
  <conditionalFormatting sqref="E98:E142">
    <cfRule type="containsText" dxfId="1258" priority="1215" operator="containsText" text="выберите --">
      <formula>NOT(ISERROR(SEARCH("выберите --",E98)))</formula>
    </cfRule>
    <cfRule type="cellIs" dxfId="1257" priority="1216" operator="equal">
      <formula>"""-- выберите --"""</formula>
    </cfRule>
    <cfRule type="cellIs" dxfId="1256" priority="1217" operator="equal">
      <formula>"'-- выберите --"</formula>
    </cfRule>
    <cfRule type="cellIs" dxfId="1255" priority="1218" operator="equal">
      <formula>0</formula>
    </cfRule>
    <cfRule type="cellIs" dxfId="1254" priority="1219" operator="equal">
      <formula>"нет"</formula>
    </cfRule>
  </conditionalFormatting>
  <conditionalFormatting sqref="E98:E142">
    <cfRule type="cellIs" dxfId="1253" priority="1214" operator="equal">
      <formula>"нет"</formula>
    </cfRule>
  </conditionalFormatting>
  <conditionalFormatting sqref="E98:E142">
    <cfRule type="containsText" dxfId="1252" priority="1210" operator="containsText" text="выберите">
      <formula>NOT(ISERROR(SEARCH("выберите",E98)))</formula>
    </cfRule>
    <cfRule type="cellIs" dxfId="1251" priority="1211" operator="equal">
      <formula>0</formula>
    </cfRule>
    <cfRule type="cellIs" dxfId="1250" priority="1212" operator="equal">
      <formula>0</formula>
    </cfRule>
    <cfRule type="cellIs" dxfId="1249" priority="1213" operator="equal">
      <formula>"нет"</formula>
    </cfRule>
  </conditionalFormatting>
  <conditionalFormatting sqref="E98:E142">
    <cfRule type="containsText" dxfId="1248" priority="1204" operator="containsText" text="выберите --">
      <formula>NOT(ISERROR(SEARCH("выберите --",E98)))</formula>
    </cfRule>
    <cfRule type="containsText" dxfId="1247" priority="1205" operator="containsText" text="выберите --">
      <formula>NOT(ISERROR(SEARCH("выберите --",E98)))</formula>
    </cfRule>
    <cfRule type="cellIs" dxfId="1246" priority="1206" operator="equal">
      <formula>"""-- выберите --"""</formula>
    </cfRule>
    <cfRule type="cellIs" dxfId="1245" priority="1207" operator="equal">
      <formula>"'-- выберите --"</formula>
    </cfRule>
    <cfRule type="cellIs" dxfId="1244" priority="1208" operator="equal">
      <formula>0</formula>
    </cfRule>
    <cfRule type="cellIs" dxfId="1243" priority="1209" operator="equal">
      <formula>"нет"</formula>
    </cfRule>
  </conditionalFormatting>
  <conditionalFormatting sqref="E98:E142">
    <cfRule type="cellIs" dxfId="1242" priority="1202" operator="equal">
      <formula>0</formula>
    </cfRule>
    <cfRule type="cellIs" dxfId="1241" priority="1203" operator="equal">
      <formula>0</formula>
    </cfRule>
  </conditionalFormatting>
  <conditionalFormatting sqref="E98:E142">
    <cfRule type="containsText" dxfId="1240" priority="1201" operator="containsText" text="выберите --">
      <formula>NOT(ISERROR(SEARCH("выберите --",E98)))</formula>
    </cfRule>
  </conditionalFormatting>
  <conditionalFormatting sqref="E98:E142">
    <cfRule type="cellIs" dxfId="1239" priority="1199" operator="equal">
      <formula>0</formula>
    </cfRule>
    <cfRule type="cellIs" dxfId="1238" priority="1200" operator="equal">
      <formula>0</formula>
    </cfRule>
  </conditionalFormatting>
  <conditionalFormatting sqref="E98:E142">
    <cfRule type="containsText" dxfId="1237" priority="1198" operator="containsText" text="выберите --">
      <formula>NOT(ISERROR(SEARCH("выберите --",E98)))</formula>
    </cfRule>
  </conditionalFormatting>
  <conditionalFormatting sqref="E98:E142">
    <cfRule type="containsText" dxfId="1236" priority="1193" operator="containsText" text="выберите --">
      <formula>NOT(ISERROR(SEARCH("выберите --",E98)))</formula>
    </cfRule>
    <cfRule type="cellIs" dxfId="1235" priority="1194" operator="equal">
      <formula>"""-- выберите --"""</formula>
    </cfRule>
    <cfRule type="cellIs" dxfId="1234" priority="1195" operator="equal">
      <formula>"'-- выберите --"</formula>
    </cfRule>
    <cfRule type="cellIs" dxfId="1233" priority="1196" operator="equal">
      <formula>0</formula>
    </cfRule>
    <cfRule type="cellIs" dxfId="1232" priority="1197" operator="equal">
      <formula>"нет"</formula>
    </cfRule>
  </conditionalFormatting>
  <conditionalFormatting sqref="E98:E142">
    <cfRule type="containsText" dxfId="1231" priority="1188" operator="containsText" text="выберите --">
      <formula>NOT(ISERROR(SEARCH("выберите --",E98)))</formula>
    </cfRule>
    <cfRule type="cellIs" dxfId="1230" priority="1189" operator="equal">
      <formula>"""-- выберите --"""</formula>
    </cfRule>
    <cfRule type="cellIs" dxfId="1229" priority="1190" operator="equal">
      <formula>"'-- выберите --"</formula>
    </cfRule>
    <cfRule type="cellIs" dxfId="1228" priority="1191" operator="equal">
      <formula>0</formula>
    </cfRule>
    <cfRule type="cellIs" dxfId="1227" priority="1192" operator="equal">
      <formula>"нет"</formula>
    </cfRule>
  </conditionalFormatting>
  <conditionalFormatting sqref="E98:E142">
    <cfRule type="containsText" dxfId="1226" priority="1183" operator="containsText" text="выберите --">
      <formula>NOT(ISERROR(SEARCH("выберите --",E98)))</formula>
    </cfRule>
    <cfRule type="cellIs" dxfId="1225" priority="1184" operator="equal">
      <formula>"""-- выберите --"""</formula>
    </cfRule>
    <cfRule type="cellIs" dxfId="1224" priority="1185" operator="equal">
      <formula>"'-- выберите --"</formula>
    </cfRule>
    <cfRule type="cellIs" dxfId="1223" priority="1186" operator="equal">
      <formula>0</formula>
    </cfRule>
    <cfRule type="cellIs" dxfId="1222" priority="1187" operator="equal">
      <formula>"нет"</formula>
    </cfRule>
  </conditionalFormatting>
  <conditionalFormatting sqref="E98:E142">
    <cfRule type="containsText" dxfId="1221" priority="1178" operator="containsText" text="выберите --">
      <formula>NOT(ISERROR(SEARCH("выберите --",E98)))</formula>
    </cfRule>
    <cfRule type="cellIs" dxfId="1220" priority="1179" operator="equal">
      <formula>"""-- выберите --"""</formula>
    </cfRule>
    <cfRule type="cellIs" dxfId="1219" priority="1180" operator="equal">
      <formula>"'-- выберите --"</formula>
    </cfRule>
    <cfRule type="cellIs" dxfId="1218" priority="1181" operator="equal">
      <formula>0</formula>
    </cfRule>
    <cfRule type="cellIs" dxfId="1217" priority="1182" operator="equal">
      <formula>"нет"</formula>
    </cfRule>
  </conditionalFormatting>
  <conditionalFormatting sqref="E98:E142">
    <cfRule type="containsText" dxfId="1216" priority="1173" operator="containsText" text="выберите --">
      <formula>NOT(ISERROR(SEARCH("выберите --",E98)))</formula>
    </cfRule>
    <cfRule type="cellIs" dxfId="1215" priority="1174" operator="equal">
      <formula>"""-- выберите --"""</formula>
    </cfRule>
    <cfRule type="cellIs" dxfId="1214" priority="1175" operator="equal">
      <formula>"'-- выберите --"</formula>
    </cfRule>
    <cfRule type="cellIs" dxfId="1213" priority="1176" operator="equal">
      <formula>0</formula>
    </cfRule>
    <cfRule type="cellIs" dxfId="1212" priority="1177" operator="equal">
      <formula>"нет"</formula>
    </cfRule>
  </conditionalFormatting>
  <conditionalFormatting sqref="E98:E142">
    <cfRule type="cellIs" dxfId="1211" priority="1172" operator="equal">
      <formula>"нет"</formula>
    </cfRule>
  </conditionalFormatting>
  <conditionalFormatting sqref="E98:E142">
    <cfRule type="containsText" dxfId="1210" priority="1168" operator="containsText" text="выберите">
      <formula>NOT(ISERROR(SEARCH("выберите",E98)))</formula>
    </cfRule>
    <cfRule type="cellIs" dxfId="1209" priority="1169" operator="equal">
      <formula>0</formula>
    </cfRule>
    <cfRule type="cellIs" dxfId="1208" priority="1170" operator="equal">
      <formula>0</formula>
    </cfRule>
    <cfRule type="cellIs" dxfId="1207" priority="1171" operator="equal">
      <formula>"нет"</formula>
    </cfRule>
  </conditionalFormatting>
  <conditionalFormatting sqref="E98:E142">
    <cfRule type="containsText" dxfId="1206" priority="1162" operator="containsText" text="выберите --">
      <formula>NOT(ISERROR(SEARCH("выберите --",E98)))</formula>
    </cfRule>
    <cfRule type="containsText" dxfId="1205" priority="1163" operator="containsText" text="выберите --">
      <formula>NOT(ISERROR(SEARCH("выберите --",E98)))</formula>
    </cfRule>
    <cfRule type="cellIs" dxfId="1204" priority="1164" operator="equal">
      <formula>"""-- выберите --"""</formula>
    </cfRule>
    <cfRule type="cellIs" dxfId="1203" priority="1165" operator="equal">
      <formula>"'-- выберите --"</formula>
    </cfRule>
    <cfRule type="cellIs" dxfId="1202" priority="1166" operator="equal">
      <formula>0</formula>
    </cfRule>
    <cfRule type="cellIs" dxfId="1201" priority="1167" operator="equal">
      <formula>"нет"</formula>
    </cfRule>
  </conditionalFormatting>
  <conditionalFormatting sqref="E98:E142">
    <cfRule type="cellIs" dxfId="1200" priority="1160" operator="equal">
      <formula>0</formula>
    </cfRule>
    <cfRule type="cellIs" dxfId="1199" priority="1161" operator="equal">
      <formula>0</formula>
    </cfRule>
  </conditionalFormatting>
  <conditionalFormatting sqref="E98:E142">
    <cfRule type="containsText" dxfId="1198" priority="1159" operator="containsText" text="выберите --">
      <formula>NOT(ISERROR(SEARCH("выберите --",E98)))</formula>
    </cfRule>
  </conditionalFormatting>
  <conditionalFormatting sqref="E98:E142">
    <cfRule type="cellIs" dxfId="1197" priority="1157" operator="equal">
      <formula>0</formula>
    </cfRule>
    <cfRule type="cellIs" dxfId="1196" priority="1158" operator="equal">
      <formula>0</formula>
    </cfRule>
  </conditionalFormatting>
  <conditionalFormatting sqref="E98:E142">
    <cfRule type="containsText" dxfId="1195" priority="1156" operator="containsText" text="выберите --">
      <formula>NOT(ISERROR(SEARCH("выберите --",E98)))</formula>
    </cfRule>
  </conditionalFormatting>
  <conditionalFormatting sqref="E98:E142">
    <cfRule type="cellIs" dxfId="1194" priority="1154" operator="equal">
      <formula>0</formula>
    </cfRule>
    <cfRule type="cellIs" dxfId="1193" priority="1155" operator="equal">
      <formula>0</formula>
    </cfRule>
  </conditionalFormatting>
  <conditionalFormatting sqref="E98:E142">
    <cfRule type="containsText" dxfId="1192" priority="1153" operator="containsText" text="выберите --">
      <formula>NOT(ISERROR(SEARCH("выберите --",E98)))</formula>
    </cfRule>
  </conditionalFormatting>
  <conditionalFormatting sqref="E98:E142">
    <cfRule type="containsText" dxfId="1191" priority="1148" operator="containsText" text="выберите --">
      <formula>NOT(ISERROR(SEARCH("выберите --",E98)))</formula>
    </cfRule>
    <cfRule type="cellIs" dxfId="1190" priority="1149" operator="equal">
      <formula>"""-- выберите --"""</formula>
    </cfRule>
    <cfRule type="cellIs" dxfId="1189" priority="1150" operator="equal">
      <formula>"'-- выберите --"</formula>
    </cfRule>
    <cfRule type="cellIs" dxfId="1188" priority="1151" operator="equal">
      <formula>0</formula>
    </cfRule>
    <cfRule type="cellIs" dxfId="1187" priority="1152" operator="equal">
      <formula>"нет"</formula>
    </cfRule>
  </conditionalFormatting>
  <conditionalFormatting sqref="E98:E142">
    <cfRule type="containsText" dxfId="1186" priority="1143" operator="containsText" text="выберите --">
      <formula>NOT(ISERROR(SEARCH("выберите --",E98)))</formula>
    </cfRule>
    <cfRule type="cellIs" dxfId="1185" priority="1144" operator="equal">
      <formula>"""-- выберите --"""</formula>
    </cfRule>
    <cfRule type="cellIs" dxfId="1184" priority="1145" operator="equal">
      <formula>"'-- выберите --"</formula>
    </cfRule>
    <cfRule type="cellIs" dxfId="1183" priority="1146" operator="equal">
      <formula>0</formula>
    </cfRule>
    <cfRule type="cellIs" dxfId="1182" priority="1147" operator="equal">
      <formula>"нет"</formula>
    </cfRule>
  </conditionalFormatting>
  <conditionalFormatting sqref="E98:E142">
    <cfRule type="containsText" dxfId="1181" priority="1138" operator="containsText" text="выберите --">
      <formula>NOT(ISERROR(SEARCH("выберите --",E98)))</formula>
    </cfRule>
    <cfRule type="cellIs" dxfId="1180" priority="1139" operator="equal">
      <formula>"""-- выберите --"""</formula>
    </cfRule>
    <cfRule type="cellIs" dxfId="1179" priority="1140" operator="equal">
      <formula>"'-- выберите --"</formula>
    </cfRule>
    <cfRule type="cellIs" dxfId="1178" priority="1141" operator="equal">
      <formula>0</formula>
    </cfRule>
    <cfRule type="cellIs" dxfId="1177" priority="1142" operator="equal">
      <formula>"нет"</formula>
    </cfRule>
  </conditionalFormatting>
  <conditionalFormatting sqref="E98:E142">
    <cfRule type="containsText" dxfId="1176" priority="1133" operator="containsText" text="выберите --">
      <formula>NOT(ISERROR(SEARCH("выберите --",E98)))</formula>
    </cfRule>
    <cfRule type="cellIs" dxfId="1175" priority="1134" operator="equal">
      <formula>"""-- выберите --"""</formula>
    </cfRule>
    <cfRule type="cellIs" dxfId="1174" priority="1135" operator="equal">
      <formula>"'-- выберите --"</formula>
    </cfRule>
    <cfRule type="cellIs" dxfId="1173" priority="1136" operator="equal">
      <formula>0</formula>
    </cfRule>
    <cfRule type="cellIs" dxfId="1172" priority="1137" operator="equal">
      <formula>"нет"</formula>
    </cfRule>
  </conditionalFormatting>
  <conditionalFormatting sqref="E98:E142">
    <cfRule type="containsText" dxfId="1171" priority="1128" operator="containsText" text="выберите --">
      <formula>NOT(ISERROR(SEARCH("выберите --",E98)))</formula>
    </cfRule>
    <cfRule type="cellIs" dxfId="1170" priority="1129" operator="equal">
      <formula>"""-- выберите --"""</formula>
    </cfRule>
    <cfRule type="cellIs" dxfId="1169" priority="1130" operator="equal">
      <formula>"'-- выберите --"</formula>
    </cfRule>
    <cfRule type="cellIs" dxfId="1168" priority="1131" operator="equal">
      <formula>0</formula>
    </cfRule>
    <cfRule type="cellIs" dxfId="1167" priority="1132" operator="equal">
      <formula>"нет"</formula>
    </cfRule>
  </conditionalFormatting>
  <conditionalFormatting sqref="E98:E142">
    <cfRule type="cellIs" dxfId="1166" priority="1127" operator="equal">
      <formula>"нет"</formula>
    </cfRule>
  </conditionalFormatting>
  <conditionalFormatting sqref="E98:E142">
    <cfRule type="containsText" dxfId="1165" priority="1123" operator="containsText" text="выберите">
      <formula>NOT(ISERROR(SEARCH("выберите",E98)))</formula>
    </cfRule>
    <cfRule type="cellIs" dxfId="1164" priority="1124" operator="equal">
      <formula>0</formula>
    </cfRule>
    <cfRule type="cellIs" dxfId="1163" priority="1125" operator="equal">
      <formula>0</formula>
    </cfRule>
    <cfRule type="cellIs" dxfId="1162" priority="1126" operator="equal">
      <formula>"нет"</formula>
    </cfRule>
  </conditionalFormatting>
  <conditionalFormatting sqref="E98:E142">
    <cfRule type="containsText" dxfId="1161" priority="1117" operator="containsText" text="выберите --">
      <formula>NOT(ISERROR(SEARCH("выберите --",E98)))</formula>
    </cfRule>
    <cfRule type="containsText" dxfId="1160" priority="1118" operator="containsText" text="выберите --">
      <formula>NOT(ISERROR(SEARCH("выберите --",E98)))</formula>
    </cfRule>
    <cfRule type="cellIs" dxfId="1159" priority="1119" operator="equal">
      <formula>"""-- выберите --"""</formula>
    </cfRule>
    <cfRule type="cellIs" dxfId="1158" priority="1120" operator="equal">
      <formula>"'-- выберите --"</formula>
    </cfRule>
    <cfRule type="cellIs" dxfId="1157" priority="1121" operator="equal">
      <formula>0</formula>
    </cfRule>
    <cfRule type="cellIs" dxfId="1156" priority="1122" operator="equal">
      <formula>"нет"</formula>
    </cfRule>
  </conditionalFormatting>
  <conditionalFormatting sqref="E98:E142">
    <cfRule type="cellIs" dxfId="1155" priority="1116" operator="equal">
      <formula>0</formula>
    </cfRule>
  </conditionalFormatting>
  <conditionalFormatting sqref="E98:E142">
    <cfRule type="containsText" dxfId="1154" priority="1115" operator="containsText" text="выберите --">
      <formula>NOT(ISERROR(SEARCH("выберите --",E98)))</formula>
    </cfRule>
  </conditionalFormatting>
  <conditionalFormatting sqref="E98:E142">
    <cfRule type="cellIs" dxfId="1153" priority="1113" operator="equal">
      <formula>0</formula>
    </cfRule>
    <cfRule type="cellIs" dxfId="1152" priority="1114" operator="equal">
      <formula>0</formula>
    </cfRule>
  </conditionalFormatting>
  <conditionalFormatting sqref="E98:E142">
    <cfRule type="containsText" dxfId="1151" priority="1112" operator="containsText" text="выберите --">
      <formula>NOT(ISERROR(SEARCH("выберите --",E98)))</formula>
    </cfRule>
  </conditionalFormatting>
  <conditionalFormatting sqref="E98:E142">
    <cfRule type="cellIs" dxfId="1150" priority="1110" operator="equal">
      <formula>0</formula>
    </cfRule>
    <cfRule type="cellIs" dxfId="1149" priority="1111" operator="equal">
      <formula>0</formula>
    </cfRule>
  </conditionalFormatting>
  <conditionalFormatting sqref="E98:E142">
    <cfRule type="containsText" dxfId="1148" priority="1109" operator="containsText" text="выберите --">
      <formula>NOT(ISERROR(SEARCH("выберите --",E98)))</formula>
    </cfRule>
  </conditionalFormatting>
  <conditionalFormatting sqref="E98:E142">
    <cfRule type="cellIs" dxfId="1147" priority="1107" operator="equal">
      <formula>0</formula>
    </cfRule>
    <cfRule type="cellIs" dxfId="1146" priority="1108" operator="equal">
      <formula>0</formula>
    </cfRule>
  </conditionalFormatting>
  <conditionalFormatting sqref="E98:E142">
    <cfRule type="containsText" dxfId="1145" priority="1106" operator="containsText" text="выберите --">
      <formula>NOT(ISERROR(SEARCH("выберите --",E98)))</formula>
    </cfRule>
  </conditionalFormatting>
  <conditionalFormatting sqref="E98:E142">
    <cfRule type="containsText" dxfId="1144" priority="1101" operator="containsText" text="выберите --">
      <formula>NOT(ISERROR(SEARCH("выберите --",E98)))</formula>
    </cfRule>
    <cfRule type="cellIs" dxfId="1143" priority="1102" operator="equal">
      <formula>"""-- выберите --"""</formula>
    </cfRule>
    <cfRule type="cellIs" dxfId="1142" priority="1103" operator="equal">
      <formula>"'-- выберите --"</formula>
    </cfRule>
    <cfRule type="cellIs" dxfId="1141" priority="1104" operator="equal">
      <formula>0</formula>
    </cfRule>
    <cfRule type="cellIs" dxfId="1140" priority="1105" operator="equal">
      <formula>"нет"</formula>
    </cfRule>
  </conditionalFormatting>
  <conditionalFormatting sqref="E98:E142">
    <cfRule type="containsText" dxfId="1139" priority="1096" operator="containsText" text="выберите --">
      <formula>NOT(ISERROR(SEARCH("выберите --",E98)))</formula>
    </cfRule>
    <cfRule type="cellIs" dxfId="1138" priority="1097" operator="equal">
      <formula>"""-- выберите --"""</formula>
    </cfRule>
    <cfRule type="cellIs" dxfId="1137" priority="1098" operator="equal">
      <formula>"'-- выберите --"</formula>
    </cfRule>
    <cfRule type="cellIs" dxfId="1136" priority="1099" operator="equal">
      <formula>0</formula>
    </cfRule>
    <cfRule type="cellIs" dxfId="1135" priority="1100" operator="equal">
      <formula>"нет"</formula>
    </cfRule>
  </conditionalFormatting>
  <conditionalFormatting sqref="E98:E142">
    <cfRule type="containsText" dxfId="1134" priority="1091" operator="containsText" text="выберите --">
      <formula>NOT(ISERROR(SEARCH("выберите --",E98)))</formula>
    </cfRule>
    <cfRule type="cellIs" dxfId="1133" priority="1092" operator="equal">
      <formula>"""-- выберите --"""</formula>
    </cfRule>
    <cfRule type="cellIs" dxfId="1132" priority="1093" operator="equal">
      <formula>"'-- выберите --"</formula>
    </cfRule>
    <cfRule type="cellIs" dxfId="1131" priority="1094" operator="equal">
      <formula>0</formula>
    </cfRule>
    <cfRule type="cellIs" dxfId="1130" priority="1095" operator="equal">
      <formula>"нет"</formula>
    </cfRule>
  </conditionalFormatting>
  <conditionalFormatting sqref="E98:E142">
    <cfRule type="containsText" dxfId="1129" priority="1086" operator="containsText" text="выберите --">
      <formula>NOT(ISERROR(SEARCH("выберите --",E98)))</formula>
    </cfRule>
    <cfRule type="cellIs" dxfId="1128" priority="1087" operator="equal">
      <formula>"""-- выберите --"""</formula>
    </cfRule>
    <cfRule type="cellIs" dxfId="1127" priority="1088" operator="equal">
      <formula>"'-- выберите --"</formula>
    </cfRule>
    <cfRule type="cellIs" dxfId="1126" priority="1089" operator="equal">
      <formula>0</formula>
    </cfRule>
    <cfRule type="cellIs" dxfId="1125" priority="1090" operator="equal">
      <formula>"нет"</formula>
    </cfRule>
  </conditionalFormatting>
  <conditionalFormatting sqref="E98:E142">
    <cfRule type="containsText" dxfId="1124" priority="1081" operator="containsText" text="выберите --">
      <formula>NOT(ISERROR(SEARCH("выберите --",E98)))</formula>
    </cfRule>
    <cfRule type="cellIs" dxfId="1123" priority="1082" operator="equal">
      <formula>"""-- выберите --"""</formula>
    </cfRule>
    <cfRule type="cellIs" dxfId="1122" priority="1083" operator="equal">
      <formula>"'-- выберите --"</formula>
    </cfRule>
    <cfRule type="cellIs" dxfId="1121" priority="1084" operator="equal">
      <formula>0</formula>
    </cfRule>
    <cfRule type="cellIs" dxfId="1120" priority="1085" operator="equal">
      <formula>"нет"</formula>
    </cfRule>
  </conditionalFormatting>
  <conditionalFormatting sqref="E98:E142">
    <cfRule type="cellIs" dxfId="1119" priority="1080" operator="equal">
      <formula>"нет"</formula>
    </cfRule>
  </conditionalFormatting>
  <conditionalFormatting sqref="E98:E142">
    <cfRule type="containsText" dxfId="1118" priority="1076" operator="containsText" text="выберите">
      <formula>NOT(ISERROR(SEARCH("выберите",E98)))</formula>
    </cfRule>
    <cfRule type="cellIs" dxfId="1117" priority="1077" operator="equal">
      <formula>0</formula>
    </cfRule>
    <cfRule type="cellIs" dxfId="1116" priority="1078" operator="equal">
      <formula>0</formula>
    </cfRule>
    <cfRule type="cellIs" dxfId="1115" priority="1079" operator="equal">
      <formula>"нет"</formula>
    </cfRule>
  </conditionalFormatting>
  <conditionalFormatting sqref="E98:E142">
    <cfRule type="containsText" dxfId="1114" priority="1070" operator="containsText" text="выберите --">
      <formula>NOT(ISERROR(SEARCH("выберите --",E98)))</formula>
    </cfRule>
    <cfRule type="containsText" dxfId="1113" priority="1071" operator="containsText" text="выберите --">
      <formula>NOT(ISERROR(SEARCH("выберите --",E98)))</formula>
    </cfRule>
    <cfRule type="cellIs" dxfId="1112" priority="1072" operator="equal">
      <formula>"""-- выберите --"""</formula>
    </cfRule>
    <cfRule type="cellIs" dxfId="1111" priority="1073" operator="equal">
      <formula>"'-- выберите --"</formula>
    </cfRule>
    <cfRule type="cellIs" dxfId="1110" priority="1074" operator="equal">
      <formula>0</formula>
    </cfRule>
    <cfRule type="cellIs" dxfId="1109" priority="1075" operator="equal">
      <formula>"нет"</formula>
    </cfRule>
  </conditionalFormatting>
  <conditionalFormatting sqref="E98:E142">
    <cfRule type="cellIs" dxfId="1108" priority="1069" operator="equal">
      <formula>0</formula>
    </cfRule>
  </conditionalFormatting>
  <conditionalFormatting sqref="E98:E142">
    <cfRule type="containsText" dxfId="1107" priority="1068" operator="containsText" text="выберите --">
      <formula>NOT(ISERROR(SEARCH("выберите --",E98)))</formula>
    </cfRule>
  </conditionalFormatting>
  <conditionalFormatting sqref="E98:E142">
    <cfRule type="cellIs" dxfId="1106" priority="1067" operator="equal">
      <formula>0</formula>
    </cfRule>
  </conditionalFormatting>
  <conditionalFormatting sqref="E98:E142">
    <cfRule type="containsText" dxfId="1105" priority="1066" operator="containsText" text="выберите --">
      <formula>NOT(ISERROR(SEARCH("выберите --",E98)))</formula>
    </cfRule>
  </conditionalFormatting>
  <conditionalFormatting sqref="E98:E142">
    <cfRule type="cellIs" dxfId="1104" priority="1065" operator="equal">
      <formula>0</formula>
    </cfRule>
  </conditionalFormatting>
  <conditionalFormatting sqref="E98:E142">
    <cfRule type="containsText" dxfId="1103" priority="1064" operator="containsText" text="выберите --">
      <formula>NOT(ISERROR(SEARCH("выберите --",E98)))</formula>
    </cfRule>
  </conditionalFormatting>
  <conditionalFormatting sqref="E98:E142">
    <cfRule type="cellIs" dxfId="1102" priority="1062" operator="equal">
      <formula>0</formula>
    </cfRule>
    <cfRule type="cellIs" dxfId="1101" priority="1063" operator="equal">
      <formula>0</formula>
    </cfRule>
  </conditionalFormatting>
  <conditionalFormatting sqref="E98:E142">
    <cfRule type="containsText" dxfId="1100" priority="1061" operator="containsText" text="выберите --">
      <formula>NOT(ISERROR(SEARCH("выберите --",E98)))</formula>
    </cfRule>
  </conditionalFormatting>
  <conditionalFormatting sqref="E98:E142">
    <cfRule type="cellIs" dxfId="1099" priority="1059" operator="equal">
      <formula>0</formula>
    </cfRule>
    <cfRule type="cellIs" dxfId="1098" priority="1060" operator="equal">
      <formula>0</formula>
    </cfRule>
  </conditionalFormatting>
  <conditionalFormatting sqref="E98:E142">
    <cfRule type="containsText" dxfId="1097" priority="1058" operator="containsText" text="выберите --">
      <formula>NOT(ISERROR(SEARCH("выберите --",E98)))</formula>
    </cfRule>
  </conditionalFormatting>
  <conditionalFormatting sqref="E98:E142">
    <cfRule type="cellIs" dxfId="1096" priority="1056" operator="equal">
      <formula>0</formula>
    </cfRule>
    <cfRule type="cellIs" dxfId="1095" priority="1057" operator="equal">
      <formula>0</formula>
    </cfRule>
  </conditionalFormatting>
  <conditionalFormatting sqref="E98:E142">
    <cfRule type="containsText" dxfId="1094" priority="1055" operator="containsText" text="выберите --">
      <formula>NOT(ISERROR(SEARCH("выберите --",E98)))</formula>
    </cfRule>
  </conditionalFormatting>
  <conditionalFormatting sqref="E98:E142">
    <cfRule type="containsText" dxfId="1093" priority="1050" operator="containsText" text="выберите --">
      <formula>NOT(ISERROR(SEARCH("выберите --",E98)))</formula>
    </cfRule>
    <cfRule type="cellIs" dxfId="1092" priority="1051" operator="equal">
      <formula>"""-- выберите --"""</formula>
    </cfRule>
    <cfRule type="cellIs" dxfId="1091" priority="1052" operator="equal">
      <formula>"'-- выберите --"</formula>
    </cfRule>
    <cfRule type="cellIs" dxfId="1090" priority="1053" operator="equal">
      <formula>0</formula>
    </cfRule>
    <cfRule type="cellIs" dxfId="1089" priority="1054" operator="equal">
      <formula>"нет"</formula>
    </cfRule>
  </conditionalFormatting>
  <conditionalFormatting sqref="E98:E142">
    <cfRule type="containsText" dxfId="1088" priority="1045" operator="containsText" text="выберите --">
      <formula>NOT(ISERROR(SEARCH("выберите --",E98)))</formula>
    </cfRule>
    <cfRule type="cellIs" dxfId="1087" priority="1046" operator="equal">
      <formula>"""-- выберите --"""</formula>
    </cfRule>
    <cfRule type="cellIs" dxfId="1086" priority="1047" operator="equal">
      <formula>"'-- выберите --"</formula>
    </cfRule>
    <cfRule type="cellIs" dxfId="1085" priority="1048" operator="equal">
      <formula>0</formula>
    </cfRule>
    <cfRule type="cellIs" dxfId="1084" priority="1049" operator="equal">
      <formula>"нет"</formula>
    </cfRule>
  </conditionalFormatting>
  <conditionalFormatting sqref="E98:E142">
    <cfRule type="containsText" dxfId="1083" priority="1040" operator="containsText" text="выберите --">
      <formula>NOT(ISERROR(SEARCH("выберите --",E98)))</formula>
    </cfRule>
    <cfRule type="cellIs" dxfId="1082" priority="1041" operator="equal">
      <formula>"""-- выберите --"""</formula>
    </cfRule>
    <cfRule type="cellIs" dxfId="1081" priority="1042" operator="equal">
      <formula>"'-- выберите --"</formula>
    </cfRule>
    <cfRule type="cellIs" dxfId="1080" priority="1043" operator="equal">
      <formula>0</formula>
    </cfRule>
    <cfRule type="cellIs" dxfId="1079" priority="1044" operator="equal">
      <formula>"нет"</formula>
    </cfRule>
  </conditionalFormatting>
  <conditionalFormatting sqref="E98:E142">
    <cfRule type="containsText" dxfId="1078" priority="1035" operator="containsText" text="выберите --">
      <formula>NOT(ISERROR(SEARCH("выберите --",E98)))</formula>
    </cfRule>
    <cfRule type="cellIs" dxfId="1077" priority="1036" operator="equal">
      <formula>"""-- выберите --"""</formula>
    </cfRule>
    <cfRule type="cellIs" dxfId="1076" priority="1037" operator="equal">
      <formula>"'-- выберите --"</formula>
    </cfRule>
    <cfRule type="cellIs" dxfId="1075" priority="1038" operator="equal">
      <formula>0</formula>
    </cfRule>
    <cfRule type="cellIs" dxfId="1074" priority="1039" operator="equal">
      <formula>"нет"</formula>
    </cfRule>
  </conditionalFormatting>
  <conditionalFormatting sqref="E98:E142">
    <cfRule type="containsText" dxfId="1073" priority="1030" operator="containsText" text="выберите --">
      <formula>NOT(ISERROR(SEARCH("выберите --",E98)))</formula>
    </cfRule>
    <cfRule type="cellIs" dxfId="1072" priority="1031" operator="equal">
      <formula>"""-- выберите --"""</formula>
    </cfRule>
    <cfRule type="cellIs" dxfId="1071" priority="1032" operator="equal">
      <formula>"'-- выберите --"</formula>
    </cfRule>
    <cfRule type="cellIs" dxfId="1070" priority="1033" operator="equal">
      <formula>0</formula>
    </cfRule>
    <cfRule type="cellIs" dxfId="1069" priority="1034" operator="equal">
      <formula>"нет"</formula>
    </cfRule>
  </conditionalFormatting>
  <conditionalFormatting sqref="E98:E142">
    <cfRule type="cellIs" dxfId="1068" priority="1029" operator="equal">
      <formula>"нет"</formula>
    </cfRule>
  </conditionalFormatting>
  <conditionalFormatting sqref="E98:E142">
    <cfRule type="containsText" dxfId="1067" priority="1025" operator="containsText" text="выберите">
      <formula>NOT(ISERROR(SEARCH("выберите",E98)))</formula>
    </cfRule>
    <cfRule type="cellIs" dxfId="1066" priority="1026" operator="equal">
      <formula>0</formula>
    </cfRule>
    <cfRule type="cellIs" dxfId="1065" priority="1027" operator="equal">
      <formula>0</formula>
    </cfRule>
    <cfRule type="cellIs" dxfId="1064" priority="1028" operator="equal">
      <formula>"нет"</formula>
    </cfRule>
  </conditionalFormatting>
  <conditionalFormatting sqref="E98:E142">
    <cfRule type="containsText" dxfId="1063" priority="1019" operator="containsText" text="выберите --">
      <formula>NOT(ISERROR(SEARCH("выберите --",E98)))</formula>
    </cfRule>
    <cfRule type="containsText" dxfId="1062" priority="1020" operator="containsText" text="выберите --">
      <formula>NOT(ISERROR(SEARCH("выберите --",E98)))</formula>
    </cfRule>
    <cfRule type="cellIs" dxfId="1061" priority="1021" operator="equal">
      <formula>"""-- выберите --"""</formula>
    </cfRule>
    <cfRule type="cellIs" dxfId="1060" priority="1022" operator="equal">
      <formula>"'-- выберите --"</formula>
    </cfRule>
    <cfRule type="cellIs" dxfId="1059" priority="1023" operator="equal">
      <formula>0</formula>
    </cfRule>
    <cfRule type="cellIs" dxfId="1058" priority="1024" operator="equal">
      <formula>"нет"</formula>
    </cfRule>
  </conditionalFormatting>
  <conditionalFormatting sqref="E98:E142">
    <cfRule type="containsText" dxfId="1057" priority="1017" operator="containsText" text="&quot; выберите --&quot;">
      <formula>NOT(ISERROR(SEARCH(""" выберите --""",E98)))</formula>
    </cfRule>
    <cfRule type="containsText" dxfId="1056" priority="1018" operator="containsText" text="&quot;выберите&quot;">
      <formula>NOT(ISERROR(SEARCH("""выберите""",E98)))</formula>
    </cfRule>
  </conditionalFormatting>
  <conditionalFormatting sqref="E76:E95">
    <cfRule type="containsText" dxfId="1055" priority="1011" operator="containsText" text="выберите --">
      <formula>NOT(ISERROR(SEARCH("выберите --",E76)))</formula>
    </cfRule>
    <cfRule type="cellIs" dxfId="1054" priority="1012" operator="equal">
      <formula>"""-- выберите --"""</formula>
    </cfRule>
    <cfRule type="cellIs" dxfId="1053" priority="1013" operator="equal">
      <formula>"'-- выберите --"</formula>
    </cfRule>
    <cfRule type="cellIs" dxfId="1052" priority="1014" operator="equal">
      <formula>0</formula>
    </cfRule>
    <cfRule type="cellIs" dxfId="1051" priority="1015" operator="equal">
      <formula>"нет"</formula>
    </cfRule>
  </conditionalFormatting>
  <conditionalFormatting sqref="E76:E95">
    <cfRule type="containsText" dxfId="1050" priority="1006" operator="containsText" text="выберите --">
      <formula>NOT(ISERROR(SEARCH("выберите --",E76)))</formula>
    </cfRule>
    <cfRule type="cellIs" dxfId="1049" priority="1007" operator="equal">
      <formula>"""-- выберите --"""</formula>
    </cfRule>
    <cfRule type="cellIs" dxfId="1048" priority="1008" operator="equal">
      <formula>"'-- выберите --"</formula>
    </cfRule>
    <cfRule type="cellIs" dxfId="1047" priority="1009" operator="equal">
      <formula>0</formula>
    </cfRule>
    <cfRule type="cellIs" dxfId="1046" priority="1010" operator="equal">
      <formula>"нет"</formula>
    </cfRule>
  </conditionalFormatting>
  <conditionalFormatting sqref="E76:E95">
    <cfRule type="containsText" dxfId="1045" priority="1001" operator="containsText" text="выберите --">
      <formula>NOT(ISERROR(SEARCH("выберите --",E76)))</formula>
    </cfRule>
    <cfRule type="cellIs" dxfId="1044" priority="1002" operator="equal">
      <formula>"""-- выберите --"""</formula>
    </cfRule>
    <cfRule type="cellIs" dxfId="1043" priority="1003" operator="equal">
      <formula>"'-- выберите --"</formula>
    </cfRule>
    <cfRule type="cellIs" dxfId="1042" priority="1004" operator="equal">
      <formula>0</formula>
    </cfRule>
    <cfRule type="cellIs" dxfId="1041" priority="1005" operator="equal">
      <formula>"нет"</formula>
    </cfRule>
  </conditionalFormatting>
  <conditionalFormatting sqref="E76:E95">
    <cfRule type="containsText" dxfId="1040" priority="996" operator="containsText" text="выберите --">
      <formula>NOT(ISERROR(SEARCH("выберите --",E76)))</formula>
    </cfRule>
    <cfRule type="cellIs" dxfId="1039" priority="997" operator="equal">
      <formula>"""-- выберите --"""</formula>
    </cfRule>
    <cfRule type="cellIs" dxfId="1038" priority="998" operator="equal">
      <formula>"'-- выберите --"</formula>
    </cfRule>
    <cfRule type="cellIs" dxfId="1037" priority="999" operator="equal">
      <formula>0</formula>
    </cfRule>
    <cfRule type="cellIs" dxfId="1036" priority="1000" operator="equal">
      <formula>"нет"</formula>
    </cfRule>
  </conditionalFormatting>
  <conditionalFormatting sqref="E76:E95">
    <cfRule type="containsText" dxfId="1035" priority="991" operator="containsText" text="выберите --">
      <formula>NOT(ISERROR(SEARCH("выберите --",E76)))</formula>
    </cfRule>
    <cfRule type="cellIs" dxfId="1034" priority="992" operator="equal">
      <formula>"""-- выберите --"""</formula>
    </cfRule>
    <cfRule type="cellIs" dxfId="1033" priority="993" operator="equal">
      <formula>"'-- выберите --"</formula>
    </cfRule>
    <cfRule type="cellIs" dxfId="1032" priority="994" operator="equal">
      <formula>0</formula>
    </cfRule>
    <cfRule type="cellIs" dxfId="1031" priority="995" operator="equal">
      <formula>"нет"</formula>
    </cfRule>
  </conditionalFormatting>
  <conditionalFormatting sqref="E76:E95">
    <cfRule type="cellIs" dxfId="1030" priority="990" operator="equal">
      <formula>"нет"</formula>
    </cfRule>
  </conditionalFormatting>
  <conditionalFormatting sqref="E76:E95">
    <cfRule type="containsText" dxfId="1029" priority="986" operator="containsText" text="выберите">
      <formula>NOT(ISERROR(SEARCH("выберите",E76)))</formula>
    </cfRule>
    <cfRule type="cellIs" dxfId="1028" priority="987" operator="equal">
      <formula>0</formula>
    </cfRule>
    <cfRule type="cellIs" dxfId="1027" priority="988" operator="equal">
      <formula>0</formula>
    </cfRule>
    <cfRule type="cellIs" dxfId="1026" priority="989" operator="equal">
      <formula>"нет"</formula>
    </cfRule>
  </conditionalFormatting>
  <conditionalFormatting sqref="E76:E95">
    <cfRule type="containsText" dxfId="1025" priority="980" operator="containsText" text="выберите --">
      <formula>NOT(ISERROR(SEARCH("выберите --",E76)))</formula>
    </cfRule>
    <cfRule type="containsText" dxfId="1024" priority="981" operator="containsText" text="выберите --">
      <formula>NOT(ISERROR(SEARCH("выберите --",E76)))</formula>
    </cfRule>
    <cfRule type="cellIs" dxfId="1023" priority="982" operator="equal">
      <formula>"""-- выберите --"""</formula>
    </cfRule>
    <cfRule type="cellIs" dxfId="1022" priority="983" operator="equal">
      <formula>"'-- выберите --"</formula>
    </cfRule>
    <cfRule type="cellIs" dxfId="1021" priority="984" operator="equal">
      <formula>0</formula>
    </cfRule>
    <cfRule type="cellIs" dxfId="1020" priority="985" operator="equal">
      <formula>"нет"</formula>
    </cfRule>
  </conditionalFormatting>
  <conditionalFormatting sqref="E76:E95">
    <cfRule type="cellIs" dxfId="1019" priority="978" operator="equal">
      <formula>0</formula>
    </cfRule>
    <cfRule type="cellIs" dxfId="1018" priority="979" operator="equal">
      <formula>0</formula>
    </cfRule>
  </conditionalFormatting>
  <conditionalFormatting sqref="E76:E95">
    <cfRule type="containsText" dxfId="1017" priority="977" operator="containsText" text="выберите --">
      <formula>NOT(ISERROR(SEARCH("выберите --",E76)))</formula>
    </cfRule>
  </conditionalFormatting>
  <conditionalFormatting sqref="E76:E95">
    <cfRule type="containsText" dxfId="1016" priority="972" operator="containsText" text="выберите --">
      <formula>NOT(ISERROR(SEARCH("выберите --",E76)))</formula>
    </cfRule>
    <cfRule type="cellIs" dxfId="1015" priority="973" operator="equal">
      <formula>"""-- выберите --"""</formula>
    </cfRule>
    <cfRule type="cellIs" dxfId="1014" priority="974" operator="equal">
      <formula>"'-- выберите --"</formula>
    </cfRule>
    <cfRule type="cellIs" dxfId="1013" priority="975" operator="equal">
      <formula>0</formula>
    </cfRule>
    <cfRule type="cellIs" dxfId="1012" priority="976" operator="equal">
      <formula>"нет"</formula>
    </cfRule>
  </conditionalFormatting>
  <conditionalFormatting sqref="E76:E95">
    <cfRule type="containsText" dxfId="1011" priority="967" operator="containsText" text="выберите --">
      <formula>NOT(ISERROR(SEARCH("выберите --",E76)))</formula>
    </cfRule>
    <cfRule type="cellIs" dxfId="1010" priority="968" operator="equal">
      <formula>"""-- выберите --"""</formula>
    </cfRule>
    <cfRule type="cellIs" dxfId="1009" priority="969" operator="equal">
      <formula>"'-- выберите --"</formula>
    </cfRule>
    <cfRule type="cellIs" dxfId="1008" priority="970" operator="equal">
      <formula>0</formula>
    </cfRule>
    <cfRule type="cellIs" dxfId="1007" priority="971" operator="equal">
      <formula>"нет"</formula>
    </cfRule>
  </conditionalFormatting>
  <conditionalFormatting sqref="E76:E95">
    <cfRule type="containsText" dxfId="1006" priority="962" operator="containsText" text="выберите --">
      <formula>NOT(ISERROR(SEARCH("выберите --",E76)))</formula>
    </cfRule>
    <cfRule type="cellIs" dxfId="1005" priority="963" operator="equal">
      <formula>"""-- выберите --"""</formula>
    </cfRule>
    <cfRule type="cellIs" dxfId="1004" priority="964" operator="equal">
      <formula>"'-- выберите --"</formula>
    </cfRule>
    <cfRule type="cellIs" dxfId="1003" priority="965" operator="equal">
      <formula>0</formula>
    </cfRule>
    <cfRule type="cellIs" dxfId="1002" priority="966" operator="equal">
      <formula>"нет"</formula>
    </cfRule>
  </conditionalFormatting>
  <conditionalFormatting sqref="E76:E95">
    <cfRule type="containsText" dxfId="1001" priority="957" operator="containsText" text="выберите --">
      <formula>NOT(ISERROR(SEARCH("выберите --",E76)))</formula>
    </cfRule>
    <cfRule type="cellIs" dxfId="1000" priority="958" operator="equal">
      <formula>"""-- выберите --"""</formula>
    </cfRule>
    <cfRule type="cellIs" dxfId="999" priority="959" operator="equal">
      <formula>"'-- выберите --"</formula>
    </cfRule>
    <cfRule type="cellIs" dxfId="998" priority="960" operator="equal">
      <formula>0</formula>
    </cfRule>
    <cfRule type="cellIs" dxfId="997" priority="961" operator="equal">
      <formula>"нет"</formula>
    </cfRule>
  </conditionalFormatting>
  <conditionalFormatting sqref="E76:E95">
    <cfRule type="containsText" dxfId="996" priority="952" operator="containsText" text="выберите --">
      <formula>NOT(ISERROR(SEARCH("выберите --",E76)))</formula>
    </cfRule>
    <cfRule type="cellIs" dxfId="995" priority="953" operator="equal">
      <formula>"""-- выберите --"""</formula>
    </cfRule>
    <cfRule type="cellIs" dxfId="994" priority="954" operator="equal">
      <formula>"'-- выберите --"</formula>
    </cfRule>
    <cfRule type="cellIs" dxfId="993" priority="955" operator="equal">
      <formula>0</formula>
    </cfRule>
    <cfRule type="cellIs" dxfId="992" priority="956" operator="equal">
      <formula>"нет"</formula>
    </cfRule>
  </conditionalFormatting>
  <conditionalFormatting sqref="E76:E95">
    <cfRule type="cellIs" dxfId="991" priority="951" operator="equal">
      <formula>"нет"</formula>
    </cfRule>
  </conditionalFormatting>
  <conditionalFormatting sqref="E76:E95">
    <cfRule type="containsText" dxfId="990" priority="947" operator="containsText" text="выберите">
      <formula>NOT(ISERROR(SEARCH("выберите",E76)))</formula>
    </cfRule>
    <cfRule type="cellIs" dxfId="989" priority="948" operator="equal">
      <formula>0</formula>
    </cfRule>
    <cfRule type="cellIs" dxfId="988" priority="949" operator="equal">
      <formula>0</formula>
    </cfRule>
    <cfRule type="cellIs" dxfId="987" priority="950" operator="equal">
      <formula>"нет"</formula>
    </cfRule>
  </conditionalFormatting>
  <conditionalFormatting sqref="E76:E95">
    <cfRule type="containsText" dxfId="986" priority="941" operator="containsText" text="выберите --">
      <formula>NOT(ISERROR(SEARCH("выберите --",E76)))</formula>
    </cfRule>
    <cfRule type="containsText" dxfId="985" priority="942" operator="containsText" text="выберите --">
      <formula>NOT(ISERROR(SEARCH("выберите --",E76)))</formula>
    </cfRule>
    <cfRule type="cellIs" dxfId="984" priority="943" operator="equal">
      <formula>"""-- выберите --"""</formula>
    </cfRule>
    <cfRule type="cellIs" dxfId="983" priority="944" operator="equal">
      <formula>"'-- выберите --"</formula>
    </cfRule>
    <cfRule type="cellIs" dxfId="982" priority="945" operator="equal">
      <formula>0</formula>
    </cfRule>
    <cfRule type="cellIs" dxfId="981" priority="946" operator="equal">
      <formula>"нет"</formula>
    </cfRule>
  </conditionalFormatting>
  <conditionalFormatting sqref="E76:E95">
    <cfRule type="cellIs" dxfId="980" priority="939" operator="equal">
      <formula>0</formula>
    </cfRule>
    <cfRule type="cellIs" dxfId="979" priority="940" operator="equal">
      <formula>0</formula>
    </cfRule>
  </conditionalFormatting>
  <conditionalFormatting sqref="E76:E95">
    <cfRule type="containsText" dxfId="978" priority="938" operator="containsText" text="выберите --">
      <formula>NOT(ISERROR(SEARCH("выберите --",E76)))</formula>
    </cfRule>
  </conditionalFormatting>
  <conditionalFormatting sqref="E76:E95">
    <cfRule type="cellIs" dxfId="977" priority="936" operator="equal">
      <formula>0</formula>
    </cfRule>
    <cfRule type="cellIs" dxfId="976" priority="937" operator="equal">
      <formula>0</formula>
    </cfRule>
  </conditionalFormatting>
  <conditionalFormatting sqref="E76:E95">
    <cfRule type="containsText" dxfId="975" priority="935" operator="containsText" text="выберите --">
      <formula>NOT(ISERROR(SEARCH("выберите --",E76)))</formula>
    </cfRule>
  </conditionalFormatting>
  <conditionalFormatting sqref="E76:E95">
    <cfRule type="containsText" dxfId="974" priority="930" operator="containsText" text="выберите --">
      <formula>NOT(ISERROR(SEARCH("выберите --",E76)))</formula>
    </cfRule>
    <cfRule type="cellIs" dxfId="973" priority="931" operator="equal">
      <formula>"""-- выберите --"""</formula>
    </cfRule>
    <cfRule type="cellIs" dxfId="972" priority="932" operator="equal">
      <formula>"'-- выберите --"</formula>
    </cfRule>
    <cfRule type="cellIs" dxfId="971" priority="933" operator="equal">
      <formula>0</formula>
    </cfRule>
    <cfRule type="cellIs" dxfId="970" priority="934" operator="equal">
      <formula>"нет"</formula>
    </cfRule>
  </conditionalFormatting>
  <conditionalFormatting sqref="E76:E95">
    <cfRule type="containsText" dxfId="969" priority="925" operator="containsText" text="выберите --">
      <formula>NOT(ISERROR(SEARCH("выберите --",E76)))</formula>
    </cfRule>
    <cfRule type="cellIs" dxfId="968" priority="926" operator="equal">
      <formula>"""-- выберите --"""</formula>
    </cfRule>
    <cfRule type="cellIs" dxfId="967" priority="927" operator="equal">
      <formula>"'-- выберите --"</formula>
    </cfRule>
    <cfRule type="cellIs" dxfId="966" priority="928" operator="equal">
      <formula>0</formula>
    </cfRule>
    <cfRule type="cellIs" dxfId="965" priority="929" operator="equal">
      <formula>"нет"</formula>
    </cfRule>
  </conditionalFormatting>
  <conditionalFormatting sqref="E76:E95">
    <cfRule type="containsText" dxfId="964" priority="920" operator="containsText" text="выберите --">
      <formula>NOT(ISERROR(SEARCH("выберите --",E76)))</formula>
    </cfRule>
    <cfRule type="cellIs" dxfId="963" priority="921" operator="equal">
      <formula>"""-- выберите --"""</formula>
    </cfRule>
    <cfRule type="cellIs" dxfId="962" priority="922" operator="equal">
      <formula>"'-- выберите --"</formula>
    </cfRule>
    <cfRule type="cellIs" dxfId="961" priority="923" operator="equal">
      <formula>0</formula>
    </cfRule>
    <cfRule type="cellIs" dxfId="960" priority="924" operator="equal">
      <formula>"нет"</formula>
    </cfRule>
  </conditionalFormatting>
  <conditionalFormatting sqref="E76:E95">
    <cfRule type="containsText" dxfId="959" priority="915" operator="containsText" text="выберите --">
      <formula>NOT(ISERROR(SEARCH("выберите --",E76)))</formula>
    </cfRule>
    <cfRule type="cellIs" dxfId="958" priority="916" operator="equal">
      <formula>"""-- выберите --"""</formula>
    </cfRule>
    <cfRule type="cellIs" dxfId="957" priority="917" operator="equal">
      <formula>"'-- выберите --"</formula>
    </cfRule>
    <cfRule type="cellIs" dxfId="956" priority="918" operator="equal">
      <formula>0</formula>
    </cfRule>
    <cfRule type="cellIs" dxfId="955" priority="919" operator="equal">
      <formula>"нет"</formula>
    </cfRule>
  </conditionalFormatting>
  <conditionalFormatting sqref="E76:E95">
    <cfRule type="containsText" dxfId="954" priority="910" operator="containsText" text="выберите --">
      <formula>NOT(ISERROR(SEARCH("выберите --",E76)))</formula>
    </cfRule>
    <cfRule type="cellIs" dxfId="953" priority="911" operator="equal">
      <formula>"""-- выберите --"""</formula>
    </cfRule>
    <cfRule type="cellIs" dxfId="952" priority="912" operator="equal">
      <formula>"'-- выберите --"</formula>
    </cfRule>
    <cfRule type="cellIs" dxfId="951" priority="913" operator="equal">
      <formula>0</formula>
    </cfRule>
    <cfRule type="cellIs" dxfId="950" priority="914" operator="equal">
      <formula>"нет"</formula>
    </cfRule>
  </conditionalFormatting>
  <conditionalFormatting sqref="E76:E95">
    <cfRule type="cellIs" dxfId="949" priority="909" operator="equal">
      <formula>"нет"</formula>
    </cfRule>
  </conditionalFormatting>
  <conditionalFormatting sqref="E76:E95">
    <cfRule type="containsText" dxfId="948" priority="905" operator="containsText" text="выберите">
      <formula>NOT(ISERROR(SEARCH("выберите",E76)))</formula>
    </cfRule>
    <cfRule type="cellIs" dxfId="947" priority="906" operator="equal">
      <formula>0</formula>
    </cfRule>
    <cfRule type="cellIs" dxfId="946" priority="907" operator="equal">
      <formula>0</formula>
    </cfRule>
    <cfRule type="cellIs" dxfId="945" priority="908" operator="equal">
      <formula>"нет"</formula>
    </cfRule>
  </conditionalFormatting>
  <conditionalFormatting sqref="E76:E95">
    <cfRule type="containsText" dxfId="944" priority="899" operator="containsText" text="выберите --">
      <formula>NOT(ISERROR(SEARCH("выберите --",E76)))</formula>
    </cfRule>
    <cfRule type="containsText" dxfId="943" priority="900" operator="containsText" text="выберите --">
      <formula>NOT(ISERROR(SEARCH("выберите --",E76)))</formula>
    </cfRule>
    <cfRule type="cellIs" dxfId="942" priority="901" operator="equal">
      <formula>"""-- выберите --"""</formula>
    </cfRule>
    <cfRule type="cellIs" dxfId="941" priority="902" operator="equal">
      <formula>"'-- выберите --"</formula>
    </cfRule>
    <cfRule type="cellIs" dxfId="940" priority="903" operator="equal">
      <formula>0</formula>
    </cfRule>
    <cfRule type="cellIs" dxfId="939" priority="904" operator="equal">
      <formula>"нет"</formula>
    </cfRule>
  </conditionalFormatting>
  <conditionalFormatting sqref="E76:E95">
    <cfRule type="cellIs" dxfId="938" priority="897" operator="equal">
      <formula>0</formula>
    </cfRule>
    <cfRule type="cellIs" dxfId="937" priority="898" operator="equal">
      <formula>0</formula>
    </cfRule>
  </conditionalFormatting>
  <conditionalFormatting sqref="E76:E95">
    <cfRule type="containsText" dxfId="936" priority="896" operator="containsText" text="выберите --">
      <formula>NOT(ISERROR(SEARCH("выберите --",E76)))</formula>
    </cfRule>
  </conditionalFormatting>
  <conditionalFormatting sqref="E76:E95">
    <cfRule type="cellIs" dxfId="935" priority="894" operator="equal">
      <formula>0</formula>
    </cfRule>
    <cfRule type="cellIs" dxfId="934" priority="895" operator="equal">
      <formula>0</formula>
    </cfRule>
  </conditionalFormatting>
  <conditionalFormatting sqref="E76:E95">
    <cfRule type="containsText" dxfId="933" priority="893" operator="containsText" text="выберите --">
      <formula>NOT(ISERROR(SEARCH("выберите --",E76)))</formula>
    </cfRule>
  </conditionalFormatting>
  <conditionalFormatting sqref="E76:E95">
    <cfRule type="cellIs" dxfId="932" priority="891" operator="equal">
      <formula>0</formula>
    </cfRule>
    <cfRule type="cellIs" dxfId="931" priority="892" operator="equal">
      <formula>0</formula>
    </cfRule>
  </conditionalFormatting>
  <conditionalFormatting sqref="E76:E95">
    <cfRule type="containsText" dxfId="930" priority="890" operator="containsText" text="выберите --">
      <formula>NOT(ISERROR(SEARCH("выберите --",E76)))</formula>
    </cfRule>
  </conditionalFormatting>
  <conditionalFormatting sqref="E76:E95">
    <cfRule type="containsText" dxfId="929" priority="885" operator="containsText" text="выберите --">
      <formula>NOT(ISERROR(SEARCH("выберите --",E76)))</formula>
    </cfRule>
    <cfRule type="cellIs" dxfId="928" priority="886" operator="equal">
      <formula>"""-- выберите --"""</formula>
    </cfRule>
    <cfRule type="cellIs" dxfId="927" priority="887" operator="equal">
      <formula>"'-- выберите --"</formula>
    </cfRule>
    <cfRule type="cellIs" dxfId="926" priority="888" operator="equal">
      <formula>0</formula>
    </cfRule>
    <cfRule type="cellIs" dxfId="925" priority="889" operator="equal">
      <formula>"нет"</formula>
    </cfRule>
  </conditionalFormatting>
  <conditionalFormatting sqref="E76:E95">
    <cfRule type="containsText" dxfId="924" priority="880" operator="containsText" text="выберите --">
      <formula>NOT(ISERROR(SEARCH("выберите --",E76)))</formula>
    </cfRule>
    <cfRule type="cellIs" dxfId="923" priority="881" operator="equal">
      <formula>"""-- выберите --"""</formula>
    </cfRule>
    <cfRule type="cellIs" dxfId="922" priority="882" operator="equal">
      <formula>"'-- выберите --"</formula>
    </cfRule>
    <cfRule type="cellIs" dxfId="921" priority="883" operator="equal">
      <formula>0</formula>
    </cfRule>
    <cfRule type="cellIs" dxfId="920" priority="884" operator="equal">
      <formula>"нет"</formula>
    </cfRule>
  </conditionalFormatting>
  <conditionalFormatting sqref="E76:E95">
    <cfRule type="containsText" dxfId="919" priority="875" operator="containsText" text="выберите --">
      <formula>NOT(ISERROR(SEARCH("выберите --",E76)))</formula>
    </cfRule>
    <cfRule type="cellIs" dxfId="918" priority="876" operator="equal">
      <formula>"""-- выберите --"""</formula>
    </cfRule>
    <cfRule type="cellIs" dxfId="917" priority="877" operator="equal">
      <formula>"'-- выберите --"</formula>
    </cfRule>
    <cfRule type="cellIs" dxfId="916" priority="878" operator="equal">
      <formula>0</formula>
    </cfRule>
    <cfRule type="cellIs" dxfId="915" priority="879" operator="equal">
      <formula>"нет"</formula>
    </cfRule>
  </conditionalFormatting>
  <conditionalFormatting sqref="E76:E95">
    <cfRule type="containsText" dxfId="914" priority="870" operator="containsText" text="выберите --">
      <formula>NOT(ISERROR(SEARCH("выберите --",E76)))</formula>
    </cfRule>
    <cfRule type="cellIs" dxfId="913" priority="871" operator="equal">
      <formula>"""-- выберите --"""</formula>
    </cfRule>
    <cfRule type="cellIs" dxfId="912" priority="872" operator="equal">
      <formula>"'-- выберите --"</formula>
    </cfRule>
    <cfRule type="cellIs" dxfId="911" priority="873" operator="equal">
      <formula>0</formula>
    </cfRule>
    <cfRule type="cellIs" dxfId="910" priority="874" operator="equal">
      <formula>"нет"</formula>
    </cfRule>
  </conditionalFormatting>
  <conditionalFormatting sqref="E76:E95">
    <cfRule type="containsText" dxfId="909" priority="865" operator="containsText" text="выберите --">
      <formula>NOT(ISERROR(SEARCH("выберите --",E76)))</formula>
    </cfRule>
    <cfRule type="cellIs" dxfId="908" priority="866" operator="equal">
      <formula>"""-- выберите --"""</formula>
    </cfRule>
    <cfRule type="cellIs" dxfId="907" priority="867" operator="equal">
      <formula>"'-- выберите --"</formula>
    </cfRule>
    <cfRule type="cellIs" dxfId="906" priority="868" operator="equal">
      <formula>0</formula>
    </cfRule>
    <cfRule type="cellIs" dxfId="905" priority="869" operator="equal">
      <formula>"нет"</formula>
    </cfRule>
  </conditionalFormatting>
  <conditionalFormatting sqref="E76:E95">
    <cfRule type="cellIs" dxfId="904" priority="864" operator="equal">
      <formula>"нет"</formula>
    </cfRule>
  </conditionalFormatting>
  <conditionalFormatting sqref="E76:E95">
    <cfRule type="containsText" dxfId="903" priority="860" operator="containsText" text="выберите">
      <formula>NOT(ISERROR(SEARCH("выберите",E76)))</formula>
    </cfRule>
    <cfRule type="cellIs" dxfId="902" priority="861" operator="equal">
      <formula>0</formula>
    </cfRule>
    <cfRule type="cellIs" dxfId="901" priority="862" operator="equal">
      <formula>0</formula>
    </cfRule>
    <cfRule type="cellIs" dxfId="900" priority="863" operator="equal">
      <formula>"нет"</formula>
    </cfRule>
  </conditionalFormatting>
  <conditionalFormatting sqref="E76:E95">
    <cfRule type="containsText" dxfId="899" priority="854" operator="containsText" text="выберите --">
      <formula>NOT(ISERROR(SEARCH("выберите --",E76)))</formula>
    </cfRule>
    <cfRule type="containsText" dxfId="898" priority="855" operator="containsText" text="выберите --">
      <formula>NOT(ISERROR(SEARCH("выберите --",E76)))</formula>
    </cfRule>
    <cfRule type="cellIs" dxfId="897" priority="856" operator="equal">
      <formula>"""-- выберите --"""</formula>
    </cfRule>
    <cfRule type="cellIs" dxfId="896" priority="857" operator="equal">
      <formula>"'-- выберите --"</formula>
    </cfRule>
    <cfRule type="cellIs" dxfId="895" priority="858" operator="equal">
      <formula>0</formula>
    </cfRule>
    <cfRule type="cellIs" dxfId="894" priority="859" operator="equal">
      <formula>"нет"</formula>
    </cfRule>
  </conditionalFormatting>
  <conditionalFormatting sqref="E76:E95">
    <cfRule type="cellIs" dxfId="893" priority="853" operator="equal">
      <formula>0</formula>
    </cfRule>
  </conditionalFormatting>
  <conditionalFormatting sqref="E76:E95">
    <cfRule type="containsText" dxfId="892" priority="852" operator="containsText" text="выберите --">
      <formula>NOT(ISERROR(SEARCH("выберите --",E76)))</formula>
    </cfRule>
  </conditionalFormatting>
  <conditionalFormatting sqref="E76:E95">
    <cfRule type="cellIs" dxfId="891" priority="850" operator="equal">
      <formula>0</formula>
    </cfRule>
    <cfRule type="cellIs" dxfId="890" priority="851" operator="equal">
      <formula>0</formula>
    </cfRule>
  </conditionalFormatting>
  <conditionalFormatting sqref="E76:E95">
    <cfRule type="containsText" dxfId="889" priority="849" operator="containsText" text="выберите --">
      <formula>NOT(ISERROR(SEARCH("выберите --",E76)))</formula>
    </cfRule>
  </conditionalFormatting>
  <conditionalFormatting sqref="E76:E95">
    <cfRule type="cellIs" dxfId="888" priority="847" operator="equal">
      <formula>0</formula>
    </cfRule>
    <cfRule type="cellIs" dxfId="887" priority="848" operator="equal">
      <formula>0</formula>
    </cfRule>
  </conditionalFormatting>
  <conditionalFormatting sqref="E76:E95">
    <cfRule type="containsText" dxfId="886" priority="846" operator="containsText" text="выберите --">
      <formula>NOT(ISERROR(SEARCH("выберите --",E76)))</formula>
    </cfRule>
  </conditionalFormatting>
  <conditionalFormatting sqref="E76:E95">
    <cfRule type="cellIs" dxfId="885" priority="844" operator="equal">
      <formula>0</formula>
    </cfRule>
    <cfRule type="cellIs" dxfId="884" priority="845" operator="equal">
      <formula>0</formula>
    </cfRule>
  </conditionalFormatting>
  <conditionalFormatting sqref="E76:E95">
    <cfRule type="containsText" dxfId="883" priority="843" operator="containsText" text="выберите --">
      <formula>NOT(ISERROR(SEARCH("выберите --",E76)))</formula>
    </cfRule>
  </conditionalFormatting>
  <conditionalFormatting sqref="E76:E95">
    <cfRule type="containsText" dxfId="882" priority="838" operator="containsText" text="выберите --">
      <formula>NOT(ISERROR(SEARCH("выберите --",E76)))</formula>
    </cfRule>
    <cfRule type="cellIs" dxfId="881" priority="839" operator="equal">
      <formula>"""-- выберите --"""</formula>
    </cfRule>
    <cfRule type="cellIs" dxfId="880" priority="840" operator="equal">
      <formula>"'-- выберите --"</formula>
    </cfRule>
    <cfRule type="cellIs" dxfId="879" priority="841" operator="equal">
      <formula>0</formula>
    </cfRule>
    <cfRule type="cellIs" dxfId="878" priority="842" operator="equal">
      <formula>"нет"</formula>
    </cfRule>
  </conditionalFormatting>
  <conditionalFormatting sqref="E76:E95">
    <cfRule type="containsText" dxfId="877" priority="833" operator="containsText" text="выберите --">
      <formula>NOT(ISERROR(SEARCH("выберите --",E76)))</formula>
    </cfRule>
    <cfRule type="cellIs" dxfId="876" priority="834" operator="equal">
      <formula>"""-- выберите --"""</formula>
    </cfRule>
    <cfRule type="cellIs" dxfId="875" priority="835" operator="equal">
      <formula>"'-- выберите --"</formula>
    </cfRule>
    <cfRule type="cellIs" dxfId="874" priority="836" operator="equal">
      <formula>0</formula>
    </cfRule>
    <cfRule type="cellIs" dxfId="873" priority="837" operator="equal">
      <formula>"нет"</formula>
    </cfRule>
  </conditionalFormatting>
  <conditionalFormatting sqref="E76:E95">
    <cfRule type="containsText" dxfId="872" priority="828" operator="containsText" text="выберите --">
      <formula>NOT(ISERROR(SEARCH("выберите --",E76)))</formula>
    </cfRule>
    <cfRule type="cellIs" dxfId="871" priority="829" operator="equal">
      <formula>"""-- выберите --"""</formula>
    </cfRule>
    <cfRule type="cellIs" dxfId="870" priority="830" operator="equal">
      <formula>"'-- выберите --"</formula>
    </cfRule>
    <cfRule type="cellIs" dxfId="869" priority="831" operator="equal">
      <formula>0</formula>
    </cfRule>
    <cfRule type="cellIs" dxfId="868" priority="832" operator="equal">
      <formula>"нет"</formula>
    </cfRule>
  </conditionalFormatting>
  <conditionalFormatting sqref="E76:E95">
    <cfRule type="containsText" dxfId="867" priority="823" operator="containsText" text="выберите --">
      <formula>NOT(ISERROR(SEARCH("выберите --",E76)))</formula>
    </cfRule>
    <cfRule type="cellIs" dxfId="866" priority="824" operator="equal">
      <formula>"""-- выберите --"""</formula>
    </cfRule>
    <cfRule type="cellIs" dxfId="865" priority="825" operator="equal">
      <formula>"'-- выберите --"</formula>
    </cfRule>
    <cfRule type="cellIs" dxfId="864" priority="826" operator="equal">
      <formula>0</formula>
    </cfRule>
    <cfRule type="cellIs" dxfId="863" priority="827" operator="equal">
      <formula>"нет"</formula>
    </cfRule>
  </conditionalFormatting>
  <conditionalFormatting sqref="E76:E95">
    <cfRule type="containsText" dxfId="862" priority="818" operator="containsText" text="выберите --">
      <formula>NOT(ISERROR(SEARCH("выберите --",E76)))</formula>
    </cfRule>
    <cfRule type="cellIs" dxfId="861" priority="819" operator="equal">
      <formula>"""-- выберите --"""</formula>
    </cfRule>
    <cfRule type="cellIs" dxfId="860" priority="820" operator="equal">
      <formula>"'-- выберите --"</formula>
    </cfRule>
    <cfRule type="cellIs" dxfId="859" priority="821" operator="equal">
      <formula>0</formula>
    </cfRule>
    <cfRule type="cellIs" dxfId="858" priority="822" operator="equal">
      <formula>"нет"</formula>
    </cfRule>
  </conditionalFormatting>
  <conditionalFormatting sqref="E76:E95">
    <cfRule type="cellIs" dxfId="857" priority="817" operator="equal">
      <formula>"нет"</formula>
    </cfRule>
  </conditionalFormatting>
  <conditionalFormatting sqref="E76:E95">
    <cfRule type="containsText" dxfId="856" priority="813" operator="containsText" text="выберите">
      <formula>NOT(ISERROR(SEARCH("выберите",E76)))</formula>
    </cfRule>
    <cfRule type="cellIs" dxfId="855" priority="814" operator="equal">
      <formula>0</formula>
    </cfRule>
    <cfRule type="cellIs" dxfId="854" priority="815" operator="equal">
      <formula>0</formula>
    </cfRule>
    <cfRule type="cellIs" dxfId="853" priority="816" operator="equal">
      <formula>"нет"</formula>
    </cfRule>
  </conditionalFormatting>
  <conditionalFormatting sqref="E76:E95">
    <cfRule type="containsText" dxfId="852" priority="807" operator="containsText" text="выберите --">
      <formula>NOT(ISERROR(SEARCH("выберите --",E76)))</formula>
    </cfRule>
    <cfRule type="containsText" dxfId="851" priority="808" operator="containsText" text="выберите --">
      <formula>NOT(ISERROR(SEARCH("выберите --",E76)))</formula>
    </cfRule>
    <cfRule type="cellIs" dxfId="850" priority="809" operator="equal">
      <formula>"""-- выберите --"""</formula>
    </cfRule>
    <cfRule type="cellIs" dxfId="849" priority="810" operator="equal">
      <formula>"'-- выберите --"</formula>
    </cfRule>
    <cfRule type="cellIs" dxfId="848" priority="811" operator="equal">
      <formula>0</formula>
    </cfRule>
    <cfRule type="cellIs" dxfId="847" priority="812" operator="equal">
      <formula>"нет"</formula>
    </cfRule>
  </conditionalFormatting>
  <conditionalFormatting sqref="E76:E95">
    <cfRule type="cellIs" dxfId="846" priority="806" operator="equal">
      <formula>0</formula>
    </cfRule>
  </conditionalFormatting>
  <conditionalFormatting sqref="E76:E95">
    <cfRule type="containsText" dxfId="845" priority="805" operator="containsText" text="выберите --">
      <formula>NOT(ISERROR(SEARCH("выберите --",E76)))</formula>
    </cfRule>
  </conditionalFormatting>
  <conditionalFormatting sqref="E76:E95">
    <cfRule type="cellIs" dxfId="844" priority="804" operator="equal">
      <formula>0</formula>
    </cfRule>
  </conditionalFormatting>
  <conditionalFormatting sqref="E76:E95">
    <cfRule type="containsText" dxfId="843" priority="803" operator="containsText" text="выберите --">
      <formula>NOT(ISERROR(SEARCH("выберите --",E76)))</formula>
    </cfRule>
  </conditionalFormatting>
  <conditionalFormatting sqref="E76:E95">
    <cfRule type="cellIs" dxfId="842" priority="802" operator="equal">
      <formula>0</formula>
    </cfRule>
  </conditionalFormatting>
  <conditionalFormatting sqref="E76:E95">
    <cfRule type="containsText" dxfId="841" priority="801" operator="containsText" text="выберите --">
      <formula>NOT(ISERROR(SEARCH("выберите --",E76)))</formula>
    </cfRule>
  </conditionalFormatting>
  <conditionalFormatting sqref="E76:E95">
    <cfRule type="cellIs" dxfId="840" priority="799" operator="equal">
      <formula>0</formula>
    </cfRule>
    <cfRule type="cellIs" dxfId="839" priority="800" operator="equal">
      <formula>0</formula>
    </cfRule>
  </conditionalFormatting>
  <conditionalFormatting sqref="E76:E95">
    <cfRule type="containsText" dxfId="838" priority="798" operator="containsText" text="выберите --">
      <formula>NOT(ISERROR(SEARCH("выберите --",E76)))</formula>
    </cfRule>
  </conditionalFormatting>
  <conditionalFormatting sqref="E76:E95">
    <cfRule type="cellIs" dxfId="837" priority="796" operator="equal">
      <formula>0</formula>
    </cfRule>
    <cfRule type="cellIs" dxfId="836" priority="797" operator="equal">
      <formula>0</formula>
    </cfRule>
  </conditionalFormatting>
  <conditionalFormatting sqref="E76:E95">
    <cfRule type="containsText" dxfId="835" priority="795" operator="containsText" text="выберите --">
      <formula>NOT(ISERROR(SEARCH("выберите --",E76)))</formula>
    </cfRule>
  </conditionalFormatting>
  <conditionalFormatting sqref="E76:E95">
    <cfRule type="cellIs" dxfId="834" priority="793" operator="equal">
      <formula>0</formula>
    </cfRule>
    <cfRule type="cellIs" dxfId="833" priority="794" operator="equal">
      <formula>0</formula>
    </cfRule>
  </conditionalFormatting>
  <conditionalFormatting sqref="E76:E95">
    <cfRule type="containsText" dxfId="832" priority="792" operator="containsText" text="выберите --">
      <formula>NOT(ISERROR(SEARCH("выберите --",E76)))</formula>
    </cfRule>
  </conditionalFormatting>
  <conditionalFormatting sqref="E76:E95">
    <cfRule type="containsText" dxfId="831" priority="787" operator="containsText" text="выберите --">
      <formula>NOT(ISERROR(SEARCH("выберите --",E76)))</formula>
    </cfRule>
    <cfRule type="cellIs" dxfId="830" priority="788" operator="equal">
      <formula>"""-- выберите --"""</formula>
    </cfRule>
    <cfRule type="cellIs" dxfId="829" priority="789" operator="equal">
      <formula>"'-- выберите --"</formula>
    </cfRule>
    <cfRule type="cellIs" dxfId="828" priority="790" operator="equal">
      <formula>0</formula>
    </cfRule>
    <cfRule type="cellIs" dxfId="827" priority="791" operator="equal">
      <formula>"нет"</formula>
    </cfRule>
  </conditionalFormatting>
  <conditionalFormatting sqref="E76:E95">
    <cfRule type="containsText" dxfId="826" priority="782" operator="containsText" text="выберите --">
      <formula>NOT(ISERROR(SEARCH("выберите --",E76)))</formula>
    </cfRule>
    <cfRule type="cellIs" dxfId="825" priority="783" operator="equal">
      <formula>"""-- выберите --"""</formula>
    </cfRule>
    <cfRule type="cellIs" dxfId="824" priority="784" operator="equal">
      <formula>"'-- выберите --"</formula>
    </cfRule>
    <cfRule type="cellIs" dxfId="823" priority="785" operator="equal">
      <formula>0</formula>
    </cfRule>
    <cfRule type="cellIs" dxfId="822" priority="786" operator="equal">
      <formula>"нет"</formula>
    </cfRule>
  </conditionalFormatting>
  <conditionalFormatting sqref="E76:E95">
    <cfRule type="containsText" dxfId="821" priority="777" operator="containsText" text="выберите --">
      <formula>NOT(ISERROR(SEARCH("выберите --",E76)))</formula>
    </cfRule>
    <cfRule type="cellIs" dxfId="820" priority="778" operator="equal">
      <formula>"""-- выберите --"""</formula>
    </cfRule>
    <cfRule type="cellIs" dxfId="819" priority="779" operator="equal">
      <formula>"'-- выберите --"</formula>
    </cfRule>
    <cfRule type="cellIs" dxfId="818" priority="780" operator="equal">
      <formula>0</formula>
    </cfRule>
    <cfRule type="cellIs" dxfId="817" priority="781" operator="equal">
      <formula>"нет"</formula>
    </cfRule>
  </conditionalFormatting>
  <conditionalFormatting sqref="E76:E95">
    <cfRule type="containsText" dxfId="816" priority="772" operator="containsText" text="выберите --">
      <formula>NOT(ISERROR(SEARCH("выберите --",E76)))</formula>
    </cfRule>
    <cfRule type="cellIs" dxfId="815" priority="773" operator="equal">
      <formula>"""-- выберите --"""</formula>
    </cfRule>
    <cfRule type="cellIs" dxfId="814" priority="774" operator="equal">
      <formula>"'-- выберите --"</formula>
    </cfRule>
    <cfRule type="cellIs" dxfId="813" priority="775" operator="equal">
      <formula>0</formula>
    </cfRule>
    <cfRule type="cellIs" dxfId="812" priority="776" operator="equal">
      <formula>"нет"</formula>
    </cfRule>
  </conditionalFormatting>
  <conditionalFormatting sqref="E76:E95">
    <cfRule type="containsText" dxfId="811" priority="767" operator="containsText" text="выберите --">
      <formula>NOT(ISERROR(SEARCH("выберите --",E76)))</formula>
    </cfRule>
    <cfRule type="cellIs" dxfId="810" priority="768" operator="equal">
      <formula>"""-- выберите --"""</formula>
    </cfRule>
    <cfRule type="cellIs" dxfId="809" priority="769" operator="equal">
      <formula>"'-- выберите --"</formula>
    </cfRule>
    <cfRule type="cellIs" dxfId="808" priority="770" operator="equal">
      <formula>0</formula>
    </cfRule>
    <cfRule type="cellIs" dxfId="807" priority="771" operator="equal">
      <formula>"нет"</formula>
    </cfRule>
  </conditionalFormatting>
  <conditionalFormatting sqref="E76:E95">
    <cfRule type="cellIs" dxfId="806" priority="766" operator="equal">
      <formula>"нет"</formula>
    </cfRule>
  </conditionalFormatting>
  <conditionalFormatting sqref="E76:E95">
    <cfRule type="containsText" dxfId="805" priority="762" operator="containsText" text="выберите">
      <formula>NOT(ISERROR(SEARCH("выберите",E76)))</formula>
    </cfRule>
    <cfRule type="cellIs" dxfId="804" priority="763" operator="equal">
      <formula>0</formula>
    </cfRule>
    <cfRule type="cellIs" dxfId="803" priority="764" operator="equal">
      <formula>0</formula>
    </cfRule>
    <cfRule type="cellIs" dxfId="802" priority="765" operator="equal">
      <formula>"нет"</formula>
    </cfRule>
  </conditionalFormatting>
  <conditionalFormatting sqref="E76:E95">
    <cfRule type="containsText" dxfId="801" priority="756" operator="containsText" text="выберите --">
      <formula>NOT(ISERROR(SEARCH("выберите --",E76)))</formula>
    </cfRule>
    <cfRule type="containsText" dxfId="800" priority="757" operator="containsText" text="выберите --">
      <formula>NOT(ISERROR(SEARCH("выберите --",E76)))</formula>
    </cfRule>
    <cfRule type="cellIs" dxfId="799" priority="758" operator="equal">
      <formula>"""-- выберите --"""</formula>
    </cfRule>
    <cfRule type="cellIs" dxfId="798" priority="759" operator="equal">
      <formula>"'-- выберите --"</formula>
    </cfRule>
    <cfRule type="cellIs" dxfId="797" priority="760" operator="equal">
      <formula>0</formula>
    </cfRule>
    <cfRule type="cellIs" dxfId="796" priority="761" operator="equal">
      <formula>"нет"</formula>
    </cfRule>
  </conditionalFormatting>
  <conditionalFormatting sqref="E76:E95">
    <cfRule type="containsText" dxfId="795" priority="754" operator="containsText" text="&quot; выберите --&quot;">
      <formula>NOT(ISERROR(SEARCH(""" выберите --""",E76)))</formula>
    </cfRule>
    <cfRule type="containsText" dxfId="794" priority="755" operator="containsText" text="&quot;выберите&quot;">
      <formula>NOT(ISERROR(SEARCH("""выберите""",E76)))</formula>
    </cfRule>
  </conditionalFormatting>
  <conditionalFormatting sqref="C61:E73">
    <cfRule type="containsText" dxfId="793" priority="748" operator="containsText" text="выберите --">
      <formula>NOT(ISERROR(SEARCH("выберите --",C61)))</formula>
    </cfRule>
    <cfRule type="cellIs" dxfId="792" priority="749" operator="equal">
      <formula>"""-- выберите --"""</formula>
    </cfRule>
    <cfRule type="cellIs" dxfId="791" priority="750" operator="equal">
      <formula>"'-- выберите --"</formula>
    </cfRule>
    <cfRule type="cellIs" dxfId="790" priority="751" operator="equal">
      <formula>0</formula>
    </cfRule>
    <cfRule type="cellIs" dxfId="789" priority="752" operator="equal">
      <formula>"нет"</formula>
    </cfRule>
  </conditionalFormatting>
  <conditionalFormatting sqref="C61:E73">
    <cfRule type="containsText" dxfId="788" priority="743" operator="containsText" text="выберите --">
      <formula>NOT(ISERROR(SEARCH("выберите --",C61)))</formula>
    </cfRule>
    <cfRule type="cellIs" dxfId="787" priority="744" operator="equal">
      <formula>"""-- выберите --"""</formula>
    </cfRule>
    <cfRule type="cellIs" dxfId="786" priority="745" operator="equal">
      <formula>"'-- выберите --"</formula>
    </cfRule>
    <cfRule type="cellIs" dxfId="785" priority="746" operator="equal">
      <formula>0</formula>
    </cfRule>
    <cfRule type="cellIs" dxfId="784" priority="747" operator="equal">
      <formula>"нет"</formula>
    </cfRule>
  </conditionalFormatting>
  <conditionalFormatting sqref="C61:E73">
    <cfRule type="cellIs" dxfId="783" priority="742" operator="equal">
      <formula>"нет"</formula>
    </cfRule>
  </conditionalFormatting>
  <conditionalFormatting sqref="C61:E73">
    <cfRule type="containsText" dxfId="782" priority="738" operator="containsText" text="выберите">
      <formula>NOT(ISERROR(SEARCH("выберите",C61)))</formula>
    </cfRule>
    <cfRule type="cellIs" dxfId="781" priority="739" operator="equal">
      <formula>0</formula>
    </cfRule>
    <cfRule type="cellIs" dxfId="780" priority="740" operator="equal">
      <formula>0</formula>
    </cfRule>
    <cfRule type="cellIs" dxfId="779" priority="741" operator="equal">
      <formula>"нет"</formula>
    </cfRule>
  </conditionalFormatting>
  <conditionalFormatting sqref="C61:E73">
    <cfRule type="containsText" dxfId="778" priority="732" operator="containsText" text="выберите --">
      <formula>NOT(ISERROR(SEARCH("выберите --",C61)))</formula>
    </cfRule>
    <cfRule type="containsText" dxfId="777" priority="733" operator="containsText" text="выберите --">
      <formula>NOT(ISERROR(SEARCH("выберите --",C61)))</formula>
    </cfRule>
    <cfRule type="cellIs" dxfId="776" priority="734" operator="equal">
      <formula>"""-- выберите --"""</formula>
    </cfRule>
    <cfRule type="cellIs" dxfId="775" priority="735" operator="equal">
      <formula>"'-- выберите --"</formula>
    </cfRule>
    <cfRule type="cellIs" dxfId="774" priority="736" operator="equal">
      <formula>0</formula>
    </cfRule>
    <cfRule type="cellIs" dxfId="773" priority="737" operator="equal">
      <formula>"нет"</formula>
    </cfRule>
  </conditionalFormatting>
  <conditionalFormatting sqref="C61:E73">
    <cfRule type="containsText" dxfId="772" priority="727" operator="containsText" text="выберите --">
      <formula>NOT(ISERROR(SEARCH("выберите --",C61)))</formula>
    </cfRule>
    <cfRule type="cellIs" dxfId="771" priority="728" operator="equal">
      <formula>"""-- выберите --"""</formula>
    </cfRule>
    <cfRule type="cellIs" dxfId="770" priority="729" operator="equal">
      <formula>"'-- выберите --"</formula>
    </cfRule>
    <cfRule type="cellIs" dxfId="769" priority="730" operator="equal">
      <formula>0</formula>
    </cfRule>
    <cfRule type="cellIs" dxfId="768" priority="731" operator="equal">
      <formula>"нет"</formula>
    </cfRule>
  </conditionalFormatting>
  <conditionalFormatting sqref="C61:E73">
    <cfRule type="containsText" dxfId="767" priority="722" operator="containsText" text="выберите --">
      <formula>NOT(ISERROR(SEARCH("выберите --",C61)))</formula>
    </cfRule>
    <cfRule type="cellIs" dxfId="766" priority="723" operator="equal">
      <formula>"""-- выберите --"""</formula>
    </cfRule>
    <cfRule type="cellIs" dxfId="765" priority="724" operator="equal">
      <formula>"'-- выберите --"</formula>
    </cfRule>
    <cfRule type="cellIs" dxfId="764" priority="725" operator="equal">
      <formula>0</formula>
    </cfRule>
    <cfRule type="cellIs" dxfId="763" priority="726" operator="equal">
      <formula>"нет"</formula>
    </cfRule>
  </conditionalFormatting>
  <conditionalFormatting sqref="C61:E73">
    <cfRule type="containsText" dxfId="762" priority="717" operator="containsText" text="выберите --">
      <formula>NOT(ISERROR(SEARCH("выберите --",C61)))</formula>
    </cfRule>
    <cfRule type="cellIs" dxfId="761" priority="718" operator="equal">
      <formula>"""-- выберите --"""</formula>
    </cfRule>
    <cfRule type="cellIs" dxfId="760" priority="719" operator="equal">
      <formula>"'-- выберите --"</formula>
    </cfRule>
    <cfRule type="cellIs" dxfId="759" priority="720" operator="equal">
      <formula>0</formula>
    </cfRule>
    <cfRule type="cellIs" dxfId="758" priority="721" operator="equal">
      <formula>"нет"</formula>
    </cfRule>
  </conditionalFormatting>
  <conditionalFormatting sqref="C61:E73">
    <cfRule type="containsText" dxfId="757" priority="712" operator="containsText" text="выберите --">
      <formula>NOT(ISERROR(SEARCH("выберите --",C61)))</formula>
    </cfRule>
    <cfRule type="cellIs" dxfId="756" priority="713" operator="equal">
      <formula>"""-- выберите --"""</formula>
    </cfRule>
    <cfRule type="cellIs" dxfId="755" priority="714" operator="equal">
      <formula>"'-- выберите --"</formula>
    </cfRule>
    <cfRule type="cellIs" dxfId="754" priority="715" operator="equal">
      <formula>0</formula>
    </cfRule>
    <cfRule type="cellIs" dxfId="753" priority="716" operator="equal">
      <formula>"нет"</formula>
    </cfRule>
  </conditionalFormatting>
  <conditionalFormatting sqref="C61:E73">
    <cfRule type="containsText" dxfId="752" priority="707" operator="containsText" text="выберите --">
      <formula>NOT(ISERROR(SEARCH("выберите --",C61)))</formula>
    </cfRule>
    <cfRule type="cellIs" dxfId="751" priority="708" operator="equal">
      <formula>"""-- выберите --"""</formula>
    </cfRule>
    <cfRule type="cellIs" dxfId="750" priority="709" operator="equal">
      <formula>"'-- выберите --"</formula>
    </cfRule>
    <cfRule type="cellIs" dxfId="749" priority="710" operator="equal">
      <formula>0</formula>
    </cfRule>
    <cfRule type="cellIs" dxfId="748" priority="711" operator="equal">
      <formula>"нет"</formula>
    </cfRule>
  </conditionalFormatting>
  <conditionalFormatting sqref="C61:E73">
    <cfRule type="cellIs" dxfId="747" priority="706" operator="equal">
      <formula>"нет"</formula>
    </cfRule>
  </conditionalFormatting>
  <conditionalFormatting sqref="C61:E73">
    <cfRule type="containsText" dxfId="746" priority="702" operator="containsText" text="выберите">
      <formula>NOT(ISERROR(SEARCH("выберите",C61)))</formula>
    </cfRule>
    <cfRule type="cellIs" dxfId="745" priority="703" operator="equal">
      <formula>0</formula>
    </cfRule>
    <cfRule type="cellIs" dxfId="744" priority="704" operator="equal">
      <formula>0</formula>
    </cfRule>
    <cfRule type="cellIs" dxfId="743" priority="705" operator="equal">
      <formula>"нет"</formula>
    </cfRule>
  </conditionalFormatting>
  <conditionalFormatting sqref="C61:E73">
    <cfRule type="containsText" dxfId="742" priority="696" operator="containsText" text="выберите --">
      <formula>NOT(ISERROR(SEARCH("выберите --",C61)))</formula>
    </cfRule>
    <cfRule type="containsText" dxfId="741" priority="697" operator="containsText" text="выберите --">
      <formula>NOT(ISERROR(SEARCH("выберите --",C61)))</formula>
    </cfRule>
    <cfRule type="cellIs" dxfId="740" priority="698" operator="equal">
      <formula>"""-- выберите --"""</formula>
    </cfRule>
    <cfRule type="cellIs" dxfId="739" priority="699" operator="equal">
      <formula>"'-- выберите --"</formula>
    </cfRule>
    <cfRule type="cellIs" dxfId="738" priority="700" operator="equal">
      <formula>0</formula>
    </cfRule>
    <cfRule type="cellIs" dxfId="737" priority="701" operator="equal">
      <formula>"нет"</formula>
    </cfRule>
  </conditionalFormatting>
  <conditionalFormatting sqref="C61:E73">
    <cfRule type="cellIs" dxfId="736" priority="694" operator="equal">
      <formula>0</formula>
    </cfRule>
    <cfRule type="cellIs" dxfId="735" priority="695" operator="equal">
      <formula>0</formula>
    </cfRule>
  </conditionalFormatting>
  <conditionalFormatting sqref="C61:E73">
    <cfRule type="containsText" dxfId="734" priority="693" operator="containsText" text="выберите --">
      <formula>NOT(ISERROR(SEARCH("выберите --",C61)))</formula>
    </cfRule>
  </conditionalFormatting>
  <conditionalFormatting sqref="C61:E73">
    <cfRule type="containsText" dxfId="733" priority="688" operator="containsText" text="выберите --">
      <formula>NOT(ISERROR(SEARCH("выберите --",C61)))</formula>
    </cfRule>
    <cfRule type="cellIs" dxfId="732" priority="689" operator="equal">
      <formula>"""-- выберите --"""</formula>
    </cfRule>
    <cfRule type="cellIs" dxfId="731" priority="690" operator="equal">
      <formula>"'-- выберите --"</formula>
    </cfRule>
    <cfRule type="cellIs" dxfId="730" priority="691" operator="equal">
      <formula>0</formula>
    </cfRule>
    <cfRule type="cellIs" dxfId="729" priority="692" operator="equal">
      <formula>"нет"</formula>
    </cfRule>
  </conditionalFormatting>
  <conditionalFormatting sqref="C61:E73">
    <cfRule type="containsText" dxfId="728" priority="683" operator="containsText" text="выберите --">
      <formula>NOT(ISERROR(SEARCH("выберите --",C61)))</formula>
    </cfRule>
    <cfRule type="cellIs" dxfId="727" priority="684" operator="equal">
      <formula>"""-- выберите --"""</formula>
    </cfRule>
    <cfRule type="cellIs" dxfId="726" priority="685" operator="equal">
      <formula>"'-- выберите --"</formula>
    </cfRule>
    <cfRule type="cellIs" dxfId="725" priority="686" operator="equal">
      <formula>0</formula>
    </cfRule>
    <cfRule type="cellIs" dxfId="724" priority="687" operator="equal">
      <formula>"нет"</formula>
    </cfRule>
  </conditionalFormatting>
  <conditionalFormatting sqref="C61:E73">
    <cfRule type="containsText" dxfId="723" priority="678" operator="containsText" text="выберите --">
      <formula>NOT(ISERROR(SEARCH("выберите --",C61)))</formula>
    </cfRule>
    <cfRule type="cellIs" dxfId="722" priority="679" operator="equal">
      <formula>"""-- выберите --"""</formula>
    </cfRule>
    <cfRule type="cellIs" dxfId="721" priority="680" operator="equal">
      <formula>"'-- выберите --"</formula>
    </cfRule>
    <cfRule type="cellIs" dxfId="720" priority="681" operator="equal">
      <formula>0</formula>
    </cfRule>
    <cfRule type="cellIs" dxfId="719" priority="682" operator="equal">
      <formula>"нет"</formula>
    </cfRule>
  </conditionalFormatting>
  <conditionalFormatting sqref="C61:E73">
    <cfRule type="containsText" dxfId="718" priority="673" operator="containsText" text="выберите --">
      <formula>NOT(ISERROR(SEARCH("выберите --",C61)))</formula>
    </cfRule>
    <cfRule type="cellIs" dxfId="717" priority="674" operator="equal">
      <formula>"""-- выберите --"""</formula>
    </cfRule>
    <cfRule type="cellIs" dxfId="716" priority="675" operator="equal">
      <formula>"'-- выберите --"</formula>
    </cfRule>
    <cfRule type="cellIs" dxfId="715" priority="676" operator="equal">
      <formula>0</formula>
    </cfRule>
    <cfRule type="cellIs" dxfId="714" priority="677" operator="equal">
      <formula>"нет"</formula>
    </cfRule>
  </conditionalFormatting>
  <conditionalFormatting sqref="C61:E73">
    <cfRule type="containsText" dxfId="713" priority="668" operator="containsText" text="выберите --">
      <formula>NOT(ISERROR(SEARCH("выберите --",C61)))</formula>
    </cfRule>
    <cfRule type="cellIs" dxfId="712" priority="669" operator="equal">
      <formula>"""-- выберите --"""</formula>
    </cfRule>
    <cfRule type="cellIs" dxfId="711" priority="670" operator="equal">
      <formula>"'-- выберите --"</formula>
    </cfRule>
    <cfRule type="cellIs" dxfId="710" priority="671" operator="equal">
      <formula>0</formula>
    </cfRule>
    <cfRule type="cellIs" dxfId="709" priority="672" operator="equal">
      <formula>"нет"</formula>
    </cfRule>
  </conditionalFormatting>
  <conditionalFormatting sqref="C61:E73">
    <cfRule type="cellIs" dxfId="708" priority="667" operator="equal">
      <formula>"нет"</formula>
    </cfRule>
  </conditionalFormatting>
  <conditionalFormatting sqref="C61:E73">
    <cfRule type="containsText" dxfId="707" priority="663" operator="containsText" text="выберите">
      <formula>NOT(ISERROR(SEARCH("выберите",C61)))</formula>
    </cfRule>
    <cfRule type="cellIs" dxfId="706" priority="664" operator="equal">
      <formula>0</formula>
    </cfRule>
    <cfRule type="cellIs" dxfId="705" priority="665" operator="equal">
      <formula>0</formula>
    </cfRule>
    <cfRule type="cellIs" dxfId="704" priority="666" operator="equal">
      <formula>"нет"</formula>
    </cfRule>
  </conditionalFormatting>
  <conditionalFormatting sqref="C61:E73">
    <cfRule type="containsText" dxfId="703" priority="657" operator="containsText" text="выберите --">
      <formula>NOT(ISERROR(SEARCH("выберите --",C61)))</formula>
    </cfRule>
    <cfRule type="containsText" dxfId="702" priority="658" operator="containsText" text="выберите --">
      <formula>NOT(ISERROR(SEARCH("выберите --",C61)))</formula>
    </cfRule>
    <cfRule type="cellIs" dxfId="701" priority="659" operator="equal">
      <formula>"""-- выберите --"""</formula>
    </cfRule>
    <cfRule type="cellIs" dxfId="700" priority="660" operator="equal">
      <formula>"'-- выберите --"</formula>
    </cfRule>
    <cfRule type="cellIs" dxfId="699" priority="661" operator="equal">
      <formula>0</formula>
    </cfRule>
    <cfRule type="cellIs" dxfId="698" priority="662" operator="equal">
      <formula>"нет"</formula>
    </cfRule>
  </conditionalFormatting>
  <conditionalFormatting sqref="C61:E73">
    <cfRule type="cellIs" dxfId="697" priority="655" operator="equal">
      <formula>0</formula>
    </cfRule>
    <cfRule type="cellIs" dxfId="696" priority="656" operator="equal">
      <formula>0</formula>
    </cfRule>
  </conditionalFormatting>
  <conditionalFormatting sqref="C61:E73">
    <cfRule type="containsText" dxfId="695" priority="654" operator="containsText" text="выберите --">
      <formula>NOT(ISERROR(SEARCH("выберите --",C61)))</formula>
    </cfRule>
  </conditionalFormatting>
  <conditionalFormatting sqref="C61:E73">
    <cfRule type="cellIs" dxfId="694" priority="652" operator="equal">
      <formula>0</formula>
    </cfRule>
    <cfRule type="cellIs" dxfId="693" priority="653" operator="equal">
      <formula>0</formula>
    </cfRule>
  </conditionalFormatting>
  <conditionalFormatting sqref="C61:E73">
    <cfRule type="containsText" dxfId="692" priority="651" operator="containsText" text="выберите --">
      <formula>NOT(ISERROR(SEARCH("выберите --",C61)))</formula>
    </cfRule>
  </conditionalFormatting>
  <conditionalFormatting sqref="C61:E73">
    <cfRule type="containsText" dxfId="691" priority="646" operator="containsText" text="выберите --">
      <formula>NOT(ISERROR(SEARCH("выберите --",C61)))</formula>
    </cfRule>
    <cfRule type="cellIs" dxfId="690" priority="647" operator="equal">
      <formula>"""-- выберите --"""</formula>
    </cfRule>
    <cfRule type="cellIs" dxfId="689" priority="648" operator="equal">
      <formula>"'-- выберите --"</formula>
    </cfRule>
    <cfRule type="cellIs" dxfId="688" priority="649" operator="equal">
      <formula>0</formula>
    </cfRule>
    <cfRule type="cellIs" dxfId="687" priority="650" operator="equal">
      <formula>"нет"</formula>
    </cfRule>
  </conditionalFormatting>
  <conditionalFormatting sqref="C61:E73">
    <cfRule type="containsText" dxfId="686" priority="641" operator="containsText" text="выберите --">
      <formula>NOT(ISERROR(SEARCH("выберите --",C61)))</formula>
    </cfRule>
    <cfRule type="cellIs" dxfId="685" priority="642" operator="equal">
      <formula>"""-- выберите --"""</formula>
    </cfRule>
    <cfRule type="cellIs" dxfId="684" priority="643" operator="equal">
      <formula>"'-- выберите --"</formula>
    </cfRule>
    <cfRule type="cellIs" dxfId="683" priority="644" operator="equal">
      <formula>0</formula>
    </cfRule>
    <cfRule type="cellIs" dxfId="682" priority="645" operator="equal">
      <formula>"нет"</formula>
    </cfRule>
  </conditionalFormatting>
  <conditionalFormatting sqref="C61:E73">
    <cfRule type="containsText" dxfId="681" priority="636" operator="containsText" text="выберите --">
      <formula>NOT(ISERROR(SEARCH("выберите --",C61)))</formula>
    </cfRule>
    <cfRule type="cellIs" dxfId="680" priority="637" operator="equal">
      <formula>"""-- выберите --"""</formula>
    </cfRule>
    <cfRule type="cellIs" dxfId="679" priority="638" operator="equal">
      <formula>"'-- выберите --"</formula>
    </cfRule>
    <cfRule type="cellIs" dxfId="678" priority="639" operator="equal">
      <formula>0</formula>
    </cfRule>
    <cfRule type="cellIs" dxfId="677" priority="640" operator="equal">
      <formula>"нет"</formula>
    </cfRule>
  </conditionalFormatting>
  <conditionalFormatting sqref="C61:E73">
    <cfRule type="containsText" dxfId="676" priority="631" operator="containsText" text="выберите --">
      <formula>NOT(ISERROR(SEARCH("выберите --",C61)))</formula>
    </cfRule>
    <cfRule type="cellIs" dxfId="675" priority="632" operator="equal">
      <formula>"""-- выберите --"""</formula>
    </cfRule>
    <cfRule type="cellIs" dxfId="674" priority="633" operator="equal">
      <formula>"'-- выберите --"</formula>
    </cfRule>
    <cfRule type="cellIs" dxfId="673" priority="634" operator="equal">
      <formula>0</formula>
    </cfRule>
    <cfRule type="cellIs" dxfId="672" priority="635" operator="equal">
      <formula>"нет"</formula>
    </cfRule>
  </conditionalFormatting>
  <conditionalFormatting sqref="C61:E73">
    <cfRule type="containsText" dxfId="671" priority="626" operator="containsText" text="выберите --">
      <formula>NOT(ISERROR(SEARCH("выберите --",C61)))</formula>
    </cfRule>
    <cfRule type="cellIs" dxfId="670" priority="627" operator="equal">
      <formula>"""-- выберите --"""</formula>
    </cfRule>
    <cfRule type="cellIs" dxfId="669" priority="628" operator="equal">
      <formula>"'-- выберите --"</formula>
    </cfRule>
    <cfRule type="cellIs" dxfId="668" priority="629" operator="equal">
      <formula>0</formula>
    </cfRule>
    <cfRule type="cellIs" dxfId="667" priority="630" operator="equal">
      <formula>"нет"</formula>
    </cfRule>
  </conditionalFormatting>
  <conditionalFormatting sqref="C61:E73">
    <cfRule type="cellIs" dxfId="666" priority="625" operator="equal">
      <formula>"нет"</formula>
    </cfRule>
  </conditionalFormatting>
  <conditionalFormatting sqref="C61:E73">
    <cfRule type="containsText" dxfId="665" priority="621" operator="containsText" text="выберите">
      <formula>NOT(ISERROR(SEARCH("выберите",C61)))</formula>
    </cfRule>
    <cfRule type="cellIs" dxfId="664" priority="622" operator="equal">
      <formula>0</formula>
    </cfRule>
    <cfRule type="cellIs" dxfId="663" priority="623" operator="equal">
      <formula>0</formula>
    </cfRule>
    <cfRule type="cellIs" dxfId="662" priority="624" operator="equal">
      <formula>"нет"</formula>
    </cfRule>
  </conditionalFormatting>
  <conditionalFormatting sqref="C61:E73">
    <cfRule type="containsText" dxfId="661" priority="615" operator="containsText" text="выберите --">
      <formula>NOT(ISERROR(SEARCH("выберите --",C61)))</formula>
    </cfRule>
    <cfRule type="containsText" dxfId="660" priority="616" operator="containsText" text="выберите --">
      <formula>NOT(ISERROR(SEARCH("выберите --",C61)))</formula>
    </cfRule>
    <cfRule type="cellIs" dxfId="659" priority="617" operator="equal">
      <formula>"""-- выберите --"""</formula>
    </cfRule>
    <cfRule type="cellIs" dxfId="658" priority="618" operator="equal">
      <formula>"'-- выберите --"</formula>
    </cfRule>
    <cfRule type="cellIs" dxfId="657" priority="619" operator="equal">
      <formula>0</formula>
    </cfRule>
    <cfRule type="cellIs" dxfId="656" priority="620" operator="equal">
      <formula>"нет"</formula>
    </cfRule>
  </conditionalFormatting>
  <conditionalFormatting sqref="C61:E73">
    <cfRule type="cellIs" dxfId="655" priority="613" operator="equal">
      <formula>0</formula>
    </cfRule>
    <cfRule type="cellIs" dxfId="654" priority="614" operator="equal">
      <formula>0</formula>
    </cfRule>
  </conditionalFormatting>
  <conditionalFormatting sqref="C61:E73">
    <cfRule type="containsText" dxfId="653" priority="612" operator="containsText" text="выберите --">
      <formula>NOT(ISERROR(SEARCH("выберите --",C61)))</formula>
    </cfRule>
  </conditionalFormatting>
  <conditionalFormatting sqref="C61:E73">
    <cfRule type="cellIs" dxfId="652" priority="610" operator="equal">
      <formula>0</formula>
    </cfRule>
    <cfRule type="cellIs" dxfId="651" priority="611" operator="equal">
      <formula>0</formula>
    </cfRule>
  </conditionalFormatting>
  <conditionalFormatting sqref="C61:E73">
    <cfRule type="containsText" dxfId="650" priority="609" operator="containsText" text="выберите --">
      <formula>NOT(ISERROR(SEARCH("выберите --",C61)))</formula>
    </cfRule>
  </conditionalFormatting>
  <conditionalFormatting sqref="C61:E73">
    <cfRule type="cellIs" dxfId="649" priority="607" operator="equal">
      <formula>0</formula>
    </cfRule>
    <cfRule type="cellIs" dxfId="648" priority="608" operator="equal">
      <formula>0</formula>
    </cfRule>
  </conditionalFormatting>
  <conditionalFormatting sqref="C61:E73">
    <cfRule type="containsText" dxfId="647" priority="606" operator="containsText" text="выберите --">
      <formula>NOT(ISERROR(SEARCH("выберите --",C61)))</formula>
    </cfRule>
  </conditionalFormatting>
  <conditionalFormatting sqref="C61:E73">
    <cfRule type="containsText" dxfId="646" priority="601" operator="containsText" text="выберите --">
      <formula>NOT(ISERROR(SEARCH("выберите --",C61)))</formula>
    </cfRule>
    <cfRule type="cellIs" dxfId="645" priority="602" operator="equal">
      <formula>"""-- выберите --"""</formula>
    </cfRule>
    <cfRule type="cellIs" dxfId="644" priority="603" operator="equal">
      <formula>"'-- выберите --"</formula>
    </cfRule>
    <cfRule type="cellIs" dxfId="643" priority="604" operator="equal">
      <formula>0</formula>
    </cfRule>
    <cfRule type="cellIs" dxfId="642" priority="605" operator="equal">
      <formula>"нет"</formula>
    </cfRule>
  </conditionalFormatting>
  <conditionalFormatting sqref="C61:E73">
    <cfRule type="containsText" dxfId="641" priority="596" operator="containsText" text="выберите --">
      <formula>NOT(ISERROR(SEARCH("выберите --",C61)))</formula>
    </cfRule>
    <cfRule type="cellIs" dxfId="640" priority="597" operator="equal">
      <formula>"""-- выберите --"""</formula>
    </cfRule>
    <cfRule type="cellIs" dxfId="639" priority="598" operator="equal">
      <formula>"'-- выберите --"</formula>
    </cfRule>
    <cfRule type="cellIs" dxfId="638" priority="599" operator="equal">
      <formula>0</formula>
    </cfRule>
    <cfRule type="cellIs" dxfId="637" priority="600" operator="equal">
      <formula>"нет"</formula>
    </cfRule>
  </conditionalFormatting>
  <conditionalFormatting sqref="C61:E73">
    <cfRule type="containsText" dxfId="636" priority="591" operator="containsText" text="выберите --">
      <formula>NOT(ISERROR(SEARCH("выберите --",C61)))</formula>
    </cfRule>
    <cfRule type="cellIs" dxfId="635" priority="592" operator="equal">
      <formula>"""-- выберите --"""</formula>
    </cfRule>
    <cfRule type="cellIs" dxfId="634" priority="593" operator="equal">
      <formula>"'-- выберите --"</formula>
    </cfRule>
    <cfRule type="cellIs" dxfId="633" priority="594" operator="equal">
      <formula>0</formula>
    </cfRule>
    <cfRule type="cellIs" dxfId="632" priority="595" operator="equal">
      <formula>"нет"</formula>
    </cfRule>
  </conditionalFormatting>
  <conditionalFormatting sqref="C61:E73">
    <cfRule type="containsText" dxfId="631" priority="586" operator="containsText" text="выберите --">
      <formula>NOT(ISERROR(SEARCH("выберите --",C61)))</formula>
    </cfRule>
    <cfRule type="cellIs" dxfId="630" priority="587" operator="equal">
      <formula>"""-- выберите --"""</formula>
    </cfRule>
    <cfRule type="cellIs" dxfId="629" priority="588" operator="equal">
      <formula>"'-- выберите --"</formula>
    </cfRule>
    <cfRule type="cellIs" dxfId="628" priority="589" operator="equal">
      <formula>0</formula>
    </cfRule>
    <cfRule type="cellIs" dxfId="627" priority="590" operator="equal">
      <formula>"нет"</formula>
    </cfRule>
  </conditionalFormatting>
  <conditionalFormatting sqref="C61:E73">
    <cfRule type="containsText" dxfId="626" priority="581" operator="containsText" text="выберите --">
      <formula>NOT(ISERROR(SEARCH("выберите --",C61)))</formula>
    </cfRule>
    <cfRule type="cellIs" dxfId="625" priority="582" operator="equal">
      <formula>"""-- выберите --"""</formula>
    </cfRule>
    <cfRule type="cellIs" dxfId="624" priority="583" operator="equal">
      <formula>"'-- выберите --"</formula>
    </cfRule>
    <cfRule type="cellIs" dxfId="623" priority="584" operator="equal">
      <formula>0</formula>
    </cfRule>
    <cfRule type="cellIs" dxfId="622" priority="585" operator="equal">
      <formula>"нет"</formula>
    </cfRule>
  </conditionalFormatting>
  <conditionalFormatting sqref="C61:E73">
    <cfRule type="cellIs" dxfId="621" priority="580" operator="equal">
      <formula>"нет"</formula>
    </cfRule>
  </conditionalFormatting>
  <conditionalFormatting sqref="C61:E73">
    <cfRule type="containsText" dxfId="620" priority="576" operator="containsText" text="выберите">
      <formula>NOT(ISERROR(SEARCH("выберите",C61)))</formula>
    </cfRule>
    <cfRule type="cellIs" dxfId="619" priority="577" operator="equal">
      <formula>0</formula>
    </cfRule>
    <cfRule type="cellIs" dxfId="618" priority="578" operator="equal">
      <formula>0</formula>
    </cfRule>
    <cfRule type="cellIs" dxfId="617" priority="579" operator="equal">
      <formula>"нет"</formula>
    </cfRule>
  </conditionalFormatting>
  <conditionalFormatting sqref="C61:E73">
    <cfRule type="containsText" dxfId="616" priority="570" operator="containsText" text="выберите --">
      <formula>NOT(ISERROR(SEARCH("выберите --",C61)))</formula>
    </cfRule>
    <cfRule type="containsText" dxfId="615" priority="571" operator="containsText" text="выберите --">
      <formula>NOT(ISERROR(SEARCH("выберите --",C61)))</formula>
    </cfRule>
    <cfRule type="cellIs" dxfId="614" priority="572" operator="equal">
      <formula>"""-- выберите --"""</formula>
    </cfRule>
    <cfRule type="cellIs" dxfId="613" priority="573" operator="equal">
      <formula>"'-- выберите --"</formula>
    </cfRule>
    <cfRule type="cellIs" dxfId="612" priority="574" operator="equal">
      <formula>0</formula>
    </cfRule>
    <cfRule type="cellIs" dxfId="611" priority="575" operator="equal">
      <formula>"нет"</formula>
    </cfRule>
  </conditionalFormatting>
  <conditionalFormatting sqref="C61:E73">
    <cfRule type="cellIs" dxfId="610" priority="569" operator="equal">
      <formula>0</formula>
    </cfRule>
  </conditionalFormatting>
  <conditionalFormatting sqref="C61:E73">
    <cfRule type="containsText" dxfId="609" priority="568" operator="containsText" text="выберите --">
      <formula>NOT(ISERROR(SEARCH("выберите --",C61)))</formula>
    </cfRule>
  </conditionalFormatting>
  <conditionalFormatting sqref="C61:E73">
    <cfRule type="cellIs" dxfId="608" priority="566" operator="equal">
      <formula>0</formula>
    </cfRule>
    <cfRule type="cellIs" dxfId="607" priority="567" operator="equal">
      <formula>0</formula>
    </cfRule>
  </conditionalFormatting>
  <conditionalFormatting sqref="C61:E73">
    <cfRule type="containsText" dxfId="606" priority="565" operator="containsText" text="выберите --">
      <formula>NOT(ISERROR(SEARCH("выберите --",C61)))</formula>
    </cfRule>
  </conditionalFormatting>
  <conditionalFormatting sqref="C61:E73">
    <cfRule type="cellIs" dxfId="605" priority="563" operator="equal">
      <formula>0</formula>
    </cfRule>
    <cfRule type="cellIs" dxfId="604" priority="564" operator="equal">
      <formula>0</formula>
    </cfRule>
  </conditionalFormatting>
  <conditionalFormatting sqref="C61:E73">
    <cfRule type="containsText" dxfId="603" priority="562" operator="containsText" text="выберите --">
      <formula>NOT(ISERROR(SEARCH("выберите --",C61)))</formula>
    </cfRule>
  </conditionalFormatting>
  <conditionalFormatting sqref="C61:E73">
    <cfRule type="cellIs" dxfId="602" priority="560" operator="equal">
      <formula>0</formula>
    </cfRule>
    <cfRule type="cellIs" dxfId="601" priority="561" operator="equal">
      <formula>0</formula>
    </cfRule>
  </conditionalFormatting>
  <conditionalFormatting sqref="C61:E73">
    <cfRule type="containsText" dxfId="600" priority="559" operator="containsText" text="выберите --">
      <formula>NOT(ISERROR(SEARCH("выберите --",C61)))</formula>
    </cfRule>
  </conditionalFormatting>
  <conditionalFormatting sqref="C61:E73">
    <cfRule type="containsText" dxfId="599" priority="554" operator="containsText" text="выберите --">
      <formula>NOT(ISERROR(SEARCH("выберите --",C61)))</formula>
    </cfRule>
    <cfRule type="cellIs" dxfId="598" priority="555" operator="equal">
      <formula>"""-- выберите --"""</formula>
    </cfRule>
    <cfRule type="cellIs" dxfId="597" priority="556" operator="equal">
      <formula>"'-- выберите --"</formula>
    </cfRule>
    <cfRule type="cellIs" dxfId="596" priority="557" operator="equal">
      <formula>0</formula>
    </cfRule>
    <cfRule type="cellIs" dxfId="595" priority="558" operator="equal">
      <formula>"нет"</formula>
    </cfRule>
  </conditionalFormatting>
  <conditionalFormatting sqref="C61:E73">
    <cfRule type="containsText" dxfId="594" priority="549" operator="containsText" text="выберите --">
      <formula>NOT(ISERROR(SEARCH("выберите --",C61)))</formula>
    </cfRule>
    <cfRule type="cellIs" dxfId="593" priority="550" operator="equal">
      <formula>"""-- выберите --"""</formula>
    </cfRule>
    <cfRule type="cellIs" dxfId="592" priority="551" operator="equal">
      <formula>"'-- выберите --"</formula>
    </cfRule>
    <cfRule type="cellIs" dxfId="591" priority="552" operator="equal">
      <formula>0</formula>
    </cfRule>
    <cfRule type="cellIs" dxfId="590" priority="553" operator="equal">
      <formula>"нет"</formula>
    </cfRule>
  </conditionalFormatting>
  <conditionalFormatting sqref="C61:E73">
    <cfRule type="containsText" dxfId="589" priority="544" operator="containsText" text="выберите --">
      <formula>NOT(ISERROR(SEARCH("выберите --",C61)))</formula>
    </cfRule>
    <cfRule type="cellIs" dxfId="588" priority="545" operator="equal">
      <formula>"""-- выберите --"""</formula>
    </cfRule>
    <cfRule type="cellIs" dxfId="587" priority="546" operator="equal">
      <formula>"'-- выберите --"</formula>
    </cfRule>
    <cfRule type="cellIs" dxfId="586" priority="547" operator="equal">
      <formula>0</formula>
    </cfRule>
    <cfRule type="cellIs" dxfId="585" priority="548" operator="equal">
      <formula>"нет"</formula>
    </cfRule>
  </conditionalFormatting>
  <conditionalFormatting sqref="C61:E73">
    <cfRule type="containsText" dxfId="584" priority="539" operator="containsText" text="выберите --">
      <formula>NOT(ISERROR(SEARCH("выберите --",C61)))</formula>
    </cfRule>
    <cfRule type="cellIs" dxfId="583" priority="540" operator="equal">
      <formula>"""-- выберите --"""</formula>
    </cfRule>
    <cfRule type="cellIs" dxfId="582" priority="541" operator="equal">
      <formula>"'-- выберите --"</formula>
    </cfRule>
    <cfRule type="cellIs" dxfId="581" priority="542" operator="equal">
      <formula>0</formula>
    </cfRule>
    <cfRule type="cellIs" dxfId="580" priority="543" operator="equal">
      <formula>"нет"</formula>
    </cfRule>
  </conditionalFormatting>
  <conditionalFormatting sqref="C61:E73">
    <cfRule type="containsText" dxfId="579" priority="534" operator="containsText" text="выберите --">
      <formula>NOT(ISERROR(SEARCH("выберите --",C61)))</formula>
    </cfRule>
    <cfRule type="cellIs" dxfId="578" priority="535" operator="equal">
      <formula>"""-- выберите --"""</formula>
    </cfRule>
    <cfRule type="cellIs" dxfId="577" priority="536" operator="equal">
      <formula>"'-- выберите --"</formula>
    </cfRule>
    <cfRule type="cellIs" dxfId="576" priority="537" operator="equal">
      <formula>0</formula>
    </cfRule>
    <cfRule type="cellIs" dxfId="575" priority="538" operator="equal">
      <formula>"нет"</formula>
    </cfRule>
  </conditionalFormatting>
  <conditionalFormatting sqref="C61:E73">
    <cfRule type="cellIs" dxfId="574" priority="533" operator="equal">
      <formula>"нет"</formula>
    </cfRule>
  </conditionalFormatting>
  <conditionalFormatting sqref="C61:E73">
    <cfRule type="containsText" dxfId="573" priority="529" operator="containsText" text="выберите">
      <formula>NOT(ISERROR(SEARCH("выберите",C61)))</formula>
    </cfRule>
    <cfRule type="cellIs" dxfId="572" priority="530" operator="equal">
      <formula>0</formula>
    </cfRule>
    <cfRule type="cellIs" dxfId="571" priority="531" operator="equal">
      <formula>0</formula>
    </cfRule>
    <cfRule type="cellIs" dxfId="570" priority="532" operator="equal">
      <formula>"нет"</formula>
    </cfRule>
  </conditionalFormatting>
  <conditionalFormatting sqref="C61:E73">
    <cfRule type="containsText" dxfId="569" priority="523" operator="containsText" text="выберите --">
      <formula>NOT(ISERROR(SEARCH("выберите --",C61)))</formula>
    </cfRule>
    <cfRule type="containsText" dxfId="568" priority="524" operator="containsText" text="выберите --">
      <formula>NOT(ISERROR(SEARCH("выберите --",C61)))</formula>
    </cfRule>
    <cfRule type="cellIs" dxfId="567" priority="525" operator="equal">
      <formula>"""-- выберите --"""</formula>
    </cfRule>
    <cfRule type="cellIs" dxfId="566" priority="526" operator="equal">
      <formula>"'-- выберите --"</formula>
    </cfRule>
    <cfRule type="cellIs" dxfId="565" priority="527" operator="equal">
      <formula>0</formula>
    </cfRule>
    <cfRule type="cellIs" dxfId="564" priority="528" operator="equal">
      <formula>"нет"</formula>
    </cfRule>
  </conditionalFormatting>
  <conditionalFormatting sqref="C61:E73">
    <cfRule type="cellIs" dxfId="563" priority="522" operator="equal">
      <formula>0</formula>
    </cfRule>
  </conditionalFormatting>
  <conditionalFormatting sqref="C61:E73">
    <cfRule type="containsText" dxfId="562" priority="521" operator="containsText" text="выберите --">
      <formula>NOT(ISERROR(SEARCH("выберите --",C61)))</formula>
    </cfRule>
  </conditionalFormatting>
  <conditionalFormatting sqref="C61:E73">
    <cfRule type="cellIs" dxfId="561" priority="520" operator="equal">
      <formula>0</formula>
    </cfRule>
  </conditionalFormatting>
  <conditionalFormatting sqref="C61:E73">
    <cfRule type="containsText" dxfId="560" priority="519" operator="containsText" text="выберите --">
      <formula>NOT(ISERROR(SEARCH("выберите --",C61)))</formula>
    </cfRule>
  </conditionalFormatting>
  <conditionalFormatting sqref="C61:E73">
    <cfRule type="cellIs" dxfId="559" priority="518" operator="equal">
      <formula>0</formula>
    </cfRule>
  </conditionalFormatting>
  <conditionalFormatting sqref="C61:E73">
    <cfRule type="containsText" dxfId="558" priority="517" operator="containsText" text="выберите --">
      <formula>NOT(ISERROR(SEARCH("выберите --",C61)))</formula>
    </cfRule>
  </conditionalFormatting>
  <conditionalFormatting sqref="C61:E73">
    <cfRule type="cellIs" dxfId="557" priority="515" operator="equal">
      <formula>0</formula>
    </cfRule>
    <cfRule type="cellIs" dxfId="556" priority="516" operator="equal">
      <formula>0</formula>
    </cfRule>
  </conditionalFormatting>
  <conditionalFormatting sqref="C61:E73">
    <cfRule type="containsText" dxfId="555" priority="514" operator="containsText" text="выберите --">
      <formula>NOT(ISERROR(SEARCH("выберите --",C61)))</formula>
    </cfRule>
  </conditionalFormatting>
  <conditionalFormatting sqref="C61:E73">
    <cfRule type="cellIs" dxfId="554" priority="512" operator="equal">
      <formula>0</formula>
    </cfRule>
    <cfRule type="cellIs" dxfId="553" priority="513" operator="equal">
      <formula>0</formula>
    </cfRule>
  </conditionalFormatting>
  <conditionalFormatting sqref="C61:E73">
    <cfRule type="containsText" dxfId="552" priority="511" operator="containsText" text="выберите --">
      <formula>NOT(ISERROR(SEARCH("выберите --",C61)))</formula>
    </cfRule>
  </conditionalFormatting>
  <conditionalFormatting sqref="C61:E73">
    <cfRule type="cellIs" dxfId="551" priority="509" operator="equal">
      <formula>0</formula>
    </cfRule>
    <cfRule type="cellIs" dxfId="550" priority="510" operator="equal">
      <formula>0</formula>
    </cfRule>
  </conditionalFormatting>
  <conditionalFormatting sqref="C61:E73">
    <cfRule type="containsText" dxfId="549" priority="508" operator="containsText" text="выберите --">
      <formula>NOT(ISERROR(SEARCH("выберите --",C61)))</formula>
    </cfRule>
  </conditionalFormatting>
  <conditionalFormatting sqref="C61:E73">
    <cfRule type="containsText" dxfId="548" priority="503" operator="containsText" text="выберите --">
      <formula>NOT(ISERROR(SEARCH("выберите --",C61)))</formula>
    </cfRule>
    <cfRule type="cellIs" dxfId="547" priority="504" operator="equal">
      <formula>"""-- выберите --"""</formula>
    </cfRule>
    <cfRule type="cellIs" dxfId="546" priority="505" operator="equal">
      <formula>"'-- выберите --"</formula>
    </cfRule>
    <cfRule type="cellIs" dxfId="545" priority="506" operator="equal">
      <formula>0</formula>
    </cfRule>
    <cfRule type="cellIs" dxfId="544" priority="507" operator="equal">
      <formula>"нет"</formula>
    </cfRule>
  </conditionalFormatting>
  <conditionalFormatting sqref="C61:E73">
    <cfRule type="containsText" dxfId="543" priority="498" operator="containsText" text="выберите --">
      <formula>NOT(ISERROR(SEARCH("выберите --",C61)))</formula>
    </cfRule>
    <cfRule type="cellIs" dxfId="542" priority="499" operator="equal">
      <formula>"""-- выберите --"""</formula>
    </cfRule>
    <cfRule type="cellIs" dxfId="541" priority="500" operator="equal">
      <formula>"'-- выберите --"</formula>
    </cfRule>
    <cfRule type="cellIs" dxfId="540" priority="501" operator="equal">
      <formula>0</formula>
    </cfRule>
    <cfRule type="cellIs" dxfId="539" priority="502" operator="equal">
      <formula>"нет"</formula>
    </cfRule>
  </conditionalFormatting>
  <conditionalFormatting sqref="C61:E73">
    <cfRule type="containsText" dxfId="538" priority="493" operator="containsText" text="выберите --">
      <formula>NOT(ISERROR(SEARCH("выберите --",C61)))</formula>
    </cfRule>
    <cfRule type="cellIs" dxfId="537" priority="494" operator="equal">
      <formula>"""-- выберите --"""</formula>
    </cfRule>
    <cfRule type="cellIs" dxfId="536" priority="495" operator="equal">
      <formula>"'-- выберите --"</formula>
    </cfRule>
    <cfRule type="cellIs" dxfId="535" priority="496" operator="equal">
      <formula>0</formula>
    </cfRule>
    <cfRule type="cellIs" dxfId="534" priority="497" operator="equal">
      <formula>"нет"</formula>
    </cfRule>
  </conditionalFormatting>
  <conditionalFormatting sqref="C61:E73">
    <cfRule type="containsText" dxfId="533" priority="488" operator="containsText" text="выберите --">
      <formula>NOT(ISERROR(SEARCH("выберите --",C61)))</formula>
    </cfRule>
    <cfRule type="cellIs" dxfId="532" priority="489" operator="equal">
      <formula>"""-- выберите --"""</formula>
    </cfRule>
    <cfRule type="cellIs" dxfId="531" priority="490" operator="equal">
      <formula>"'-- выберите --"</formula>
    </cfRule>
    <cfRule type="cellIs" dxfId="530" priority="491" operator="equal">
      <formula>0</formula>
    </cfRule>
    <cfRule type="cellIs" dxfId="529" priority="492" operator="equal">
      <formula>"нет"</formula>
    </cfRule>
  </conditionalFormatting>
  <conditionalFormatting sqref="C61:E73">
    <cfRule type="containsText" dxfId="528" priority="483" operator="containsText" text="выберите --">
      <formula>NOT(ISERROR(SEARCH("выберите --",C61)))</formula>
    </cfRule>
    <cfRule type="cellIs" dxfId="527" priority="484" operator="equal">
      <formula>"""-- выберите --"""</formula>
    </cfRule>
    <cfRule type="cellIs" dxfId="526" priority="485" operator="equal">
      <formula>"'-- выберите --"</formula>
    </cfRule>
    <cfRule type="cellIs" dxfId="525" priority="486" operator="equal">
      <formula>0</formula>
    </cfRule>
    <cfRule type="cellIs" dxfId="524" priority="487" operator="equal">
      <formula>"нет"</formula>
    </cfRule>
  </conditionalFormatting>
  <conditionalFormatting sqref="C61:E73">
    <cfRule type="cellIs" dxfId="523" priority="482" operator="equal">
      <formula>"нет"</formula>
    </cfRule>
  </conditionalFormatting>
  <conditionalFormatting sqref="C61:E73">
    <cfRule type="containsText" dxfId="522" priority="478" operator="containsText" text="выберите">
      <formula>NOT(ISERROR(SEARCH("выберите",C61)))</formula>
    </cfRule>
    <cfRule type="cellIs" dxfId="521" priority="479" operator="equal">
      <formula>0</formula>
    </cfRule>
    <cfRule type="cellIs" dxfId="520" priority="480" operator="equal">
      <formula>0</formula>
    </cfRule>
    <cfRule type="cellIs" dxfId="519" priority="481" operator="equal">
      <formula>"нет"</formula>
    </cfRule>
  </conditionalFormatting>
  <conditionalFormatting sqref="C61:E73">
    <cfRule type="containsText" dxfId="518" priority="472" operator="containsText" text="выберите --">
      <formula>NOT(ISERROR(SEARCH("выберите --",C61)))</formula>
    </cfRule>
    <cfRule type="containsText" dxfId="517" priority="473" operator="containsText" text="выберите --">
      <formula>NOT(ISERROR(SEARCH("выберите --",C61)))</formula>
    </cfRule>
    <cfRule type="cellIs" dxfId="516" priority="474" operator="equal">
      <formula>"""-- выберите --"""</formula>
    </cfRule>
    <cfRule type="cellIs" dxfId="515" priority="475" operator="equal">
      <formula>"'-- выберите --"</formula>
    </cfRule>
    <cfRule type="cellIs" dxfId="514" priority="476" operator="equal">
      <formula>0</formula>
    </cfRule>
    <cfRule type="cellIs" dxfId="513" priority="477" operator="equal">
      <formula>"нет"</formula>
    </cfRule>
  </conditionalFormatting>
  <conditionalFormatting sqref="C61:E73">
    <cfRule type="containsText" dxfId="512" priority="470" operator="containsText" text="&quot; выберите --&quot;">
      <formula>NOT(ISERROR(SEARCH(""" выберите --""",C61)))</formula>
    </cfRule>
    <cfRule type="containsText" dxfId="511" priority="471" operator="containsText" text="&quot;выберите&quot;">
      <formula>NOT(ISERROR(SEARCH("""выберите""",C61)))</formula>
    </cfRule>
  </conditionalFormatting>
  <conditionalFormatting sqref="E12:E23">
    <cfRule type="cellIs" dxfId="510" priority="468" operator="equal">
      <formula>"нет"</formula>
    </cfRule>
  </conditionalFormatting>
  <conditionalFormatting sqref="E12:E23">
    <cfRule type="containsText" dxfId="509" priority="464" operator="containsText" text="выберите">
      <formula>NOT(ISERROR(SEARCH("выберите",E12)))</formula>
    </cfRule>
    <cfRule type="cellIs" dxfId="508" priority="465" operator="equal">
      <formula>0</formula>
    </cfRule>
    <cfRule type="cellIs" dxfId="507" priority="466" operator="equal">
      <formula>0</formula>
    </cfRule>
    <cfRule type="cellIs" dxfId="506" priority="467" operator="equal">
      <formula>"нет"</formula>
    </cfRule>
  </conditionalFormatting>
  <conditionalFormatting sqref="E12:E23">
    <cfRule type="containsText" dxfId="505" priority="458" operator="containsText" text="выберите --">
      <formula>NOT(ISERROR(SEARCH("выберите --",E12)))</formula>
    </cfRule>
    <cfRule type="containsText" dxfId="504" priority="459" operator="containsText" text="выберите --">
      <formula>NOT(ISERROR(SEARCH("выберите --",E12)))</formula>
    </cfRule>
    <cfRule type="cellIs" dxfId="503" priority="460" operator="equal">
      <formula>"""-- выберите --"""</formula>
    </cfRule>
    <cfRule type="cellIs" dxfId="502" priority="461" operator="equal">
      <formula>"'-- выберите --"</formula>
    </cfRule>
    <cfRule type="cellIs" dxfId="501" priority="462" operator="equal">
      <formula>0</formula>
    </cfRule>
    <cfRule type="cellIs" dxfId="500" priority="463" operator="equal">
      <formula>"нет"</formula>
    </cfRule>
  </conditionalFormatting>
  <conditionalFormatting sqref="E12:E23">
    <cfRule type="containsText" dxfId="499" priority="453" operator="containsText" text="выберите --">
      <formula>NOT(ISERROR(SEARCH("выберите --",E12)))</formula>
    </cfRule>
    <cfRule type="cellIs" dxfId="498" priority="454" operator="equal">
      <formula>"""-- выберите --"""</formula>
    </cfRule>
    <cfRule type="cellIs" dxfId="497" priority="455" operator="equal">
      <formula>"'-- выберите --"</formula>
    </cfRule>
    <cfRule type="cellIs" dxfId="496" priority="456" operator="equal">
      <formula>0</formula>
    </cfRule>
    <cfRule type="cellIs" dxfId="495" priority="457" operator="equal">
      <formula>"нет"</formula>
    </cfRule>
  </conditionalFormatting>
  <conditionalFormatting sqref="E12:E23">
    <cfRule type="containsText" dxfId="494" priority="448" operator="containsText" text="выберите --">
      <formula>NOT(ISERROR(SEARCH("выберите --",E12)))</formula>
    </cfRule>
    <cfRule type="cellIs" dxfId="493" priority="449" operator="equal">
      <formula>"""-- выберите --"""</formula>
    </cfRule>
    <cfRule type="cellIs" dxfId="492" priority="450" operator="equal">
      <formula>"'-- выберите --"</formula>
    </cfRule>
    <cfRule type="cellIs" dxfId="491" priority="451" operator="equal">
      <formula>0</formula>
    </cfRule>
    <cfRule type="cellIs" dxfId="490" priority="452" operator="equal">
      <formula>"нет"</formula>
    </cfRule>
  </conditionalFormatting>
  <conditionalFormatting sqref="E12:E23">
    <cfRule type="cellIs" dxfId="489" priority="447" operator="equal">
      <formula>"нет"</formula>
    </cfRule>
  </conditionalFormatting>
  <conditionalFormatting sqref="E12:E23">
    <cfRule type="containsText" dxfId="488" priority="443" operator="containsText" text="выберите">
      <formula>NOT(ISERROR(SEARCH("выберите",E12)))</formula>
    </cfRule>
    <cfRule type="cellIs" dxfId="487" priority="444" operator="equal">
      <formula>0</formula>
    </cfRule>
    <cfRule type="cellIs" dxfId="486" priority="445" operator="equal">
      <formula>0</formula>
    </cfRule>
    <cfRule type="cellIs" dxfId="485" priority="446" operator="equal">
      <formula>"нет"</formula>
    </cfRule>
  </conditionalFormatting>
  <conditionalFormatting sqref="E12:E23">
    <cfRule type="containsText" dxfId="484" priority="437" operator="containsText" text="выберите --">
      <formula>NOT(ISERROR(SEARCH("выберите --",E12)))</formula>
    </cfRule>
    <cfRule type="containsText" dxfId="483" priority="438" operator="containsText" text="выберите --">
      <formula>NOT(ISERROR(SEARCH("выберите --",E12)))</formula>
    </cfRule>
    <cfRule type="cellIs" dxfId="482" priority="439" operator="equal">
      <formula>"""-- выберите --"""</formula>
    </cfRule>
    <cfRule type="cellIs" dxfId="481" priority="440" operator="equal">
      <formula>"'-- выберите --"</formula>
    </cfRule>
    <cfRule type="cellIs" dxfId="480" priority="441" operator="equal">
      <formula>0</formula>
    </cfRule>
    <cfRule type="cellIs" dxfId="479" priority="442" operator="equal">
      <formula>"нет"</formula>
    </cfRule>
  </conditionalFormatting>
  <conditionalFormatting sqref="E12:E23">
    <cfRule type="containsText" dxfId="478" priority="432" operator="containsText" text="выберите --">
      <formula>NOT(ISERROR(SEARCH("выберите --",E12)))</formula>
    </cfRule>
    <cfRule type="cellIs" dxfId="477" priority="433" operator="equal">
      <formula>"""-- выберите --"""</formula>
    </cfRule>
    <cfRule type="cellIs" dxfId="476" priority="434" operator="equal">
      <formula>"'-- выберите --"</formula>
    </cfRule>
    <cfRule type="cellIs" dxfId="475" priority="435" operator="equal">
      <formula>0</formula>
    </cfRule>
    <cfRule type="cellIs" dxfId="474" priority="436" operator="equal">
      <formula>"нет"</formula>
    </cfRule>
  </conditionalFormatting>
  <conditionalFormatting sqref="E12:E23">
    <cfRule type="containsText" dxfId="473" priority="427" operator="containsText" text="выберите --">
      <formula>NOT(ISERROR(SEARCH("выберите --",E12)))</formula>
    </cfRule>
    <cfRule type="cellIs" dxfId="472" priority="428" operator="equal">
      <formula>"""-- выберите --"""</formula>
    </cfRule>
    <cfRule type="cellIs" dxfId="471" priority="429" operator="equal">
      <formula>"'-- выберите --"</formula>
    </cfRule>
    <cfRule type="cellIs" dxfId="470" priority="430" operator="equal">
      <formula>0</formula>
    </cfRule>
    <cfRule type="cellIs" dxfId="469" priority="431" operator="equal">
      <formula>"нет"</formula>
    </cfRule>
  </conditionalFormatting>
  <conditionalFormatting sqref="E12:E23">
    <cfRule type="containsText" dxfId="468" priority="422" operator="containsText" text="выберите --">
      <formula>NOT(ISERROR(SEARCH("выберите --",E12)))</formula>
    </cfRule>
    <cfRule type="cellIs" dxfId="467" priority="423" operator="equal">
      <formula>"""-- выберите --"""</formula>
    </cfRule>
    <cfRule type="cellIs" dxfId="466" priority="424" operator="equal">
      <formula>"'-- выберите --"</formula>
    </cfRule>
    <cfRule type="cellIs" dxfId="465" priority="425" operator="equal">
      <formula>0</formula>
    </cfRule>
    <cfRule type="cellIs" dxfId="464" priority="426" operator="equal">
      <formula>"нет"</formula>
    </cfRule>
  </conditionalFormatting>
  <conditionalFormatting sqref="E12:E23">
    <cfRule type="containsText" dxfId="463" priority="417" operator="containsText" text="выберите --">
      <formula>NOT(ISERROR(SEARCH("выберите --",E12)))</formula>
    </cfRule>
    <cfRule type="cellIs" dxfId="462" priority="418" operator="equal">
      <formula>"""-- выберите --"""</formula>
    </cfRule>
    <cfRule type="cellIs" dxfId="461" priority="419" operator="equal">
      <formula>"'-- выберите --"</formula>
    </cfRule>
    <cfRule type="cellIs" dxfId="460" priority="420" operator="equal">
      <formula>0</formula>
    </cfRule>
    <cfRule type="cellIs" dxfId="459" priority="421" operator="equal">
      <formula>"нет"</formula>
    </cfRule>
  </conditionalFormatting>
  <conditionalFormatting sqref="E12:E23">
    <cfRule type="containsText" dxfId="458" priority="412" operator="containsText" text="выберите --">
      <formula>NOT(ISERROR(SEARCH("выберите --",E12)))</formula>
    </cfRule>
    <cfRule type="cellIs" dxfId="457" priority="413" operator="equal">
      <formula>"""-- выберите --"""</formula>
    </cfRule>
    <cfRule type="cellIs" dxfId="456" priority="414" operator="equal">
      <formula>"'-- выберите --"</formula>
    </cfRule>
    <cfRule type="cellIs" dxfId="455" priority="415" operator="equal">
      <formula>0</formula>
    </cfRule>
    <cfRule type="cellIs" dxfId="454" priority="416" operator="equal">
      <formula>"нет"</formula>
    </cfRule>
  </conditionalFormatting>
  <conditionalFormatting sqref="E12:E23">
    <cfRule type="cellIs" dxfId="453" priority="411" operator="equal">
      <formula>"нет"</formula>
    </cfRule>
  </conditionalFormatting>
  <conditionalFormatting sqref="E12:E23">
    <cfRule type="containsText" dxfId="452" priority="407" operator="containsText" text="выберите">
      <formula>NOT(ISERROR(SEARCH("выберите",E12)))</formula>
    </cfRule>
    <cfRule type="cellIs" dxfId="451" priority="408" operator="equal">
      <formula>0</formula>
    </cfRule>
    <cfRule type="cellIs" dxfId="450" priority="409" operator="equal">
      <formula>0</formula>
    </cfRule>
    <cfRule type="cellIs" dxfId="449" priority="410" operator="equal">
      <formula>"нет"</formula>
    </cfRule>
  </conditionalFormatting>
  <conditionalFormatting sqref="E12:E23">
    <cfRule type="containsText" dxfId="448" priority="401" operator="containsText" text="выберите --">
      <formula>NOT(ISERROR(SEARCH("выберите --",E12)))</formula>
    </cfRule>
    <cfRule type="containsText" dxfId="447" priority="402" operator="containsText" text="выберите --">
      <formula>NOT(ISERROR(SEARCH("выберите --",E12)))</formula>
    </cfRule>
    <cfRule type="cellIs" dxfId="446" priority="403" operator="equal">
      <formula>"""-- выберите --"""</formula>
    </cfRule>
    <cfRule type="cellIs" dxfId="445" priority="404" operator="equal">
      <formula>"'-- выберите --"</formula>
    </cfRule>
    <cfRule type="cellIs" dxfId="444" priority="405" operator="equal">
      <formula>0</formula>
    </cfRule>
    <cfRule type="cellIs" dxfId="443" priority="406" operator="equal">
      <formula>"нет"</formula>
    </cfRule>
  </conditionalFormatting>
  <conditionalFormatting sqref="E12:E23">
    <cfRule type="cellIs" dxfId="442" priority="399" operator="equal">
      <formula>0</formula>
    </cfRule>
    <cfRule type="cellIs" dxfId="441" priority="400" operator="equal">
      <formula>0</formula>
    </cfRule>
  </conditionalFormatting>
  <conditionalFormatting sqref="E12:E23">
    <cfRule type="containsText" dxfId="440" priority="398" operator="containsText" text="выберите --">
      <formula>NOT(ISERROR(SEARCH("выберите --",E12)))</formula>
    </cfRule>
  </conditionalFormatting>
  <conditionalFormatting sqref="E12:E23">
    <cfRule type="containsText" dxfId="439" priority="393" operator="containsText" text="выберите --">
      <formula>NOT(ISERROR(SEARCH("выберите --",E12)))</formula>
    </cfRule>
    <cfRule type="cellIs" dxfId="438" priority="394" operator="equal">
      <formula>"""-- выберите --"""</formula>
    </cfRule>
    <cfRule type="cellIs" dxfId="437" priority="395" operator="equal">
      <formula>"'-- выберите --"</formula>
    </cfRule>
    <cfRule type="cellIs" dxfId="436" priority="396" operator="equal">
      <formula>0</formula>
    </cfRule>
    <cfRule type="cellIs" dxfId="435" priority="397" operator="equal">
      <formula>"нет"</formula>
    </cfRule>
  </conditionalFormatting>
  <conditionalFormatting sqref="E12:E23">
    <cfRule type="containsText" dxfId="434" priority="388" operator="containsText" text="выберите --">
      <formula>NOT(ISERROR(SEARCH("выберите --",E12)))</formula>
    </cfRule>
    <cfRule type="cellIs" dxfId="433" priority="389" operator="equal">
      <formula>"""-- выберите --"""</formula>
    </cfRule>
    <cfRule type="cellIs" dxfId="432" priority="390" operator="equal">
      <formula>"'-- выберите --"</formula>
    </cfRule>
    <cfRule type="cellIs" dxfId="431" priority="391" operator="equal">
      <formula>0</formula>
    </cfRule>
    <cfRule type="cellIs" dxfId="430" priority="392" operator="equal">
      <formula>"нет"</formula>
    </cfRule>
  </conditionalFormatting>
  <conditionalFormatting sqref="E12:E23">
    <cfRule type="containsText" dxfId="429" priority="383" operator="containsText" text="выберите --">
      <formula>NOT(ISERROR(SEARCH("выберите --",E12)))</formula>
    </cfRule>
    <cfRule type="cellIs" dxfId="428" priority="384" operator="equal">
      <formula>"""-- выберите --"""</formula>
    </cfRule>
    <cfRule type="cellIs" dxfId="427" priority="385" operator="equal">
      <formula>"'-- выберите --"</formula>
    </cfRule>
    <cfRule type="cellIs" dxfId="426" priority="386" operator="equal">
      <formula>0</formula>
    </cfRule>
    <cfRule type="cellIs" dxfId="425" priority="387" operator="equal">
      <formula>"нет"</formula>
    </cfRule>
  </conditionalFormatting>
  <conditionalFormatting sqref="E12:E23">
    <cfRule type="containsText" dxfId="424" priority="378" operator="containsText" text="выберите --">
      <formula>NOT(ISERROR(SEARCH("выберите --",E12)))</formula>
    </cfRule>
    <cfRule type="cellIs" dxfId="423" priority="379" operator="equal">
      <formula>"""-- выберите --"""</formula>
    </cfRule>
    <cfRule type="cellIs" dxfId="422" priority="380" operator="equal">
      <formula>"'-- выберите --"</formula>
    </cfRule>
    <cfRule type="cellIs" dxfId="421" priority="381" operator="equal">
      <formula>0</formula>
    </cfRule>
    <cfRule type="cellIs" dxfId="420" priority="382" operator="equal">
      <formula>"нет"</formula>
    </cfRule>
  </conditionalFormatting>
  <conditionalFormatting sqref="E12:E23">
    <cfRule type="containsText" dxfId="419" priority="373" operator="containsText" text="выберите --">
      <formula>NOT(ISERROR(SEARCH("выберите --",E12)))</formula>
    </cfRule>
    <cfRule type="cellIs" dxfId="418" priority="374" operator="equal">
      <formula>"""-- выберите --"""</formula>
    </cfRule>
    <cfRule type="cellIs" dxfId="417" priority="375" operator="equal">
      <formula>"'-- выберите --"</formula>
    </cfRule>
    <cfRule type="cellIs" dxfId="416" priority="376" operator="equal">
      <formula>0</formula>
    </cfRule>
    <cfRule type="cellIs" dxfId="415" priority="377" operator="equal">
      <formula>"нет"</formula>
    </cfRule>
  </conditionalFormatting>
  <conditionalFormatting sqref="E12:E23">
    <cfRule type="cellIs" dxfId="414" priority="372" operator="equal">
      <formula>"нет"</formula>
    </cfRule>
  </conditionalFormatting>
  <conditionalFormatting sqref="E12:E23">
    <cfRule type="containsText" dxfId="413" priority="368" operator="containsText" text="выберите">
      <formula>NOT(ISERROR(SEARCH("выберите",E12)))</formula>
    </cfRule>
    <cfRule type="cellIs" dxfId="412" priority="369" operator="equal">
      <formula>0</formula>
    </cfRule>
    <cfRule type="cellIs" dxfId="411" priority="370" operator="equal">
      <formula>0</formula>
    </cfRule>
    <cfRule type="cellIs" dxfId="410" priority="371" operator="equal">
      <formula>"нет"</formula>
    </cfRule>
  </conditionalFormatting>
  <conditionalFormatting sqref="E12:E23">
    <cfRule type="containsText" dxfId="409" priority="362" operator="containsText" text="выберите --">
      <formula>NOT(ISERROR(SEARCH("выберите --",E12)))</formula>
    </cfRule>
    <cfRule type="containsText" dxfId="408" priority="363" operator="containsText" text="выберите --">
      <formula>NOT(ISERROR(SEARCH("выберите --",E12)))</formula>
    </cfRule>
    <cfRule type="cellIs" dxfId="407" priority="364" operator="equal">
      <formula>"""-- выберите --"""</formula>
    </cfRule>
    <cfRule type="cellIs" dxfId="406" priority="365" operator="equal">
      <formula>"'-- выберите --"</formula>
    </cfRule>
    <cfRule type="cellIs" dxfId="405" priority="366" operator="equal">
      <formula>0</formula>
    </cfRule>
    <cfRule type="cellIs" dxfId="404" priority="367" operator="equal">
      <formula>"нет"</formula>
    </cfRule>
  </conditionalFormatting>
  <conditionalFormatting sqref="E12:E23">
    <cfRule type="cellIs" dxfId="403" priority="360" operator="equal">
      <formula>0</formula>
    </cfRule>
    <cfRule type="cellIs" dxfId="402" priority="361" operator="equal">
      <formula>0</formula>
    </cfRule>
  </conditionalFormatting>
  <conditionalFormatting sqref="E12:E23">
    <cfRule type="containsText" dxfId="401" priority="359" operator="containsText" text="выберите --">
      <formula>NOT(ISERROR(SEARCH("выберите --",E12)))</formula>
    </cfRule>
  </conditionalFormatting>
  <conditionalFormatting sqref="E12:E23">
    <cfRule type="cellIs" dxfId="400" priority="357" operator="equal">
      <formula>0</formula>
    </cfRule>
    <cfRule type="cellIs" dxfId="399" priority="358" operator="equal">
      <formula>0</formula>
    </cfRule>
  </conditionalFormatting>
  <conditionalFormatting sqref="E12:E23">
    <cfRule type="containsText" dxfId="398" priority="356" operator="containsText" text="выберите --">
      <formula>NOT(ISERROR(SEARCH("выберите --",E12)))</formula>
    </cfRule>
  </conditionalFormatting>
  <conditionalFormatting sqref="E12:E23">
    <cfRule type="containsText" dxfId="397" priority="351" operator="containsText" text="выберите --">
      <formula>NOT(ISERROR(SEARCH("выберите --",E12)))</formula>
    </cfRule>
    <cfRule type="cellIs" dxfId="396" priority="352" operator="equal">
      <formula>"""-- выберите --"""</formula>
    </cfRule>
    <cfRule type="cellIs" dxfId="395" priority="353" operator="equal">
      <formula>"'-- выберите --"</formula>
    </cfRule>
    <cfRule type="cellIs" dxfId="394" priority="354" operator="equal">
      <formula>0</formula>
    </cfRule>
    <cfRule type="cellIs" dxfId="393" priority="355" operator="equal">
      <formula>"нет"</formula>
    </cfRule>
  </conditionalFormatting>
  <conditionalFormatting sqref="E12:E23">
    <cfRule type="containsText" dxfId="392" priority="346" operator="containsText" text="выберите --">
      <formula>NOT(ISERROR(SEARCH("выберите --",E12)))</formula>
    </cfRule>
    <cfRule type="cellIs" dxfId="391" priority="347" operator="equal">
      <formula>"""-- выберите --"""</formula>
    </cfRule>
    <cfRule type="cellIs" dxfId="390" priority="348" operator="equal">
      <formula>"'-- выберите --"</formula>
    </cfRule>
    <cfRule type="cellIs" dxfId="389" priority="349" operator="equal">
      <formula>0</formula>
    </cfRule>
    <cfRule type="cellIs" dxfId="388" priority="350" operator="equal">
      <formula>"нет"</formula>
    </cfRule>
  </conditionalFormatting>
  <conditionalFormatting sqref="E12:E23">
    <cfRule type="containsText" dxfId="387" priority="341" operator="containsText" text="выберите --">
      <formula>NOT(ISERROR(SEARCH("выберите --",E12)))</formula>
    </cfRule>
    <cfRule type="cellIs" dxfId="386" priority="342" operator="equal">
      <formula>"""-- выберите --"""</formula>
    </cfRule>
    <cfRule type="cellIs" dxfId="385" priority="343" operator="equal">
      <formula>"'-- выберите --"</formula>
    </cfRule>
    <cfRule type="cellIs" dxfId="384" priority="344" operator="equal">
      <formula>0</formula>
    </cfRule>
    <cfRule type="cellIs" dxfId="383" priority="345" operator="equal">
      <formula>"нет"</formula>
    </cfRule>
  </conditionalFormatting>
  <conditionalFormatting sqref="E12:E23">
    <cfRule type="containsText" dxfId="382" priority="336" operator="containsText" text="выберите --">
      <formula>NOT(ISERROR(SEARCH("выберите --",E12)))</formula>
    </cfRule>
    <cfRule type="cellIs" dxfId="381" priority="337" operator="equal">
      <formula>"""-- выберите --"""</formula>
    </cfRule>
    <cfRule type="cellIs" dxfId="380" priority="338" operator="equal">
      <formula>"'-- выберите --"</formula>
    </cfRule>
    <cfRule type="cellIs" dxfId="379" priority="339" operator="equal">
      <formula>0</formula>
    </cfRule>
    <cfRule type="cellIs" dxfId="378" priority="340" operator="equal">
      <formula>"нет"</formula>
    </cfRule>
  </conditionalFormatting>
  <conditionalFormatting sqref="E12:E23">
    <cfRule type="containsText" dxfId="377" priority="331" operator="containsText" text="выберите --">
      <formula>NOT(ISERROR(SEARCH("выберите --",E12)))</formula>
    </cfRule>
    <cfRule type="cellIs" dxfId="376" priority="332" operator="equal">
      <formula>"""-- выберите --"""</formula>
    </cfRule>
    <cfRule type="cellIs" dxfId="375" priority="333" operator="equal">
      <formula>"'-- выберите --"</formula>
    </cfRule>
    <cfRule type="cellIs" dxfId="374" priority="334" operator="equal">
      <formula>0</formula>
    </cfRule>
    <cfRule type="cellIs" dxfId="373" priority="335" operator="equal">
      <formula>"нет"</formula>
    </cfRule>
  </conditionalFormatting>
  <conditionalFormatting sqref="E12:E23">
    <cfRule type="cellIs" dxfId="372" priority="330" operator="equal">
      <formula>"нет"</formula>
    </cfRule>
  </conditionalFormatting>
  <conditionalFormatting sqref="E12:E23">
    <cfRule type="containsText" dxfId="371" priority="326" operator="containsText" text="выберите">
      <formula>NOT(ISERROR(SEARCH("выберите",E12)))</formula>
    </cfRule>
    <cfRule type="cellIs" dxfId="370" priority="327" operator="equal">
      <formula>0</formula>
    </cfRule>
    <cfRule type="cellIs" dxfId="369" priority="328" operator="equal">
      <formula>0</formula>
    </cfRule>
    <cfRule type="cellIs" dxfId="368" priority="329" operator="equal">
      <formula>"нет"</formula>
    </cfRule>
  </conditionalFormatting>
  <conditionalFormatting sqref="E12:E23">
    <cfRule type="containsText" dxfId="367" priority="320" operator="containsText" text="выберите --">
      <formula>NOT(ISERROR(SEARCH("выберите --",E12)))</formula>
    </cfRule>
    <cfRule type="containsText" dxfId="366" priority="321" operator="containsText" text="выберите --">
      <formula>NOT(ISERROR(SEARCH("выберите --",E12)))</formula>
    </cfRule>
    <cfRule type="cellIs" dxfId="365" priority="322" operator="equal">
      <formula>"""-- выберите --"""</formula>
    </cfRule>
    <cfRule type="cellIs" dxfId="364" priority="323" operator="equal">
      <formula>"'-- выберите --"</formula>
    </cfRule>
    <cfRule type="cellIs" dxfId="363" priority="324" operator="equal">
      <formula>0</formula>
    </cfRule>
    <cfRule type="cellIs" dxfId="362" priority="325" operator="equal">
      <formula>"нет"</formula>
    </cfRule>
  </conditionalFormatting>
  <conditionalFormatting sqref="E12:E23">
    <cfRule type="cellIs" dxfId="361" priority="318" operator="equal">
      <formula>0</formula>
    </cfRule>
    <cfRule type="cellIs" dxfId="360" priority="319" operator="equal">
      <formula>0</formula>
    </cfRule>
  </conditionalFormatting>
  <conditionalFormatting sqref="E12:E23">
    <cfRule type="containsText" dxfId="359" priority="317" operator="containsText" text="выберите --">
      <formula>NOT(ISERROR(SEARCH("выберите --",E12)))</formula>
    </cfRule>
  </conditionalFormatting>
  <conditionalFormatting sqref="E12:E23">
    <cfRule type="cellIs" dxfId="358" priority="315" operator="equal">
      <formula>0</formula>
    </cfRule>
    <cfRule type="cellIs" dxfId="357" priority="316" operator="equal">
      <formula>0</formula>
    </cfRule>
  </conditionalFormatting>
  <conditionalFormatting sqref="E12:E23">
    <cfRule type="containsText" dxfId="356" priority="314" operator="containsText" text="выберите --">
      <formula>NOT(ISERROR(SEARCH("выберите --",E12)))</formula>
    </cfRule>
  </conditionalFormatting>
  <conditionalFormatting sqref="E12:E23">
    <cfRule type="cellIs" dxfId="355" priority="312" operator="equal">
      <formula>0</formula>
    </cfRule>
    <cfRule type="cellIs" dxfId="354" priority="313" operator="equal">
      <formula>0</formula>
    </cfRule>
  </conditionalFormatting>
  <conditionalFormatting sqref="E12:E23">
    <cfRule type="containsText" dxfId="353" priority="311" operator="containsText" text="выберите --">
      <formula>NOT(ISERROR(SEARCH("выберите --",E12)))</formula>
    </cfRule>
  </conditionalFormatting>
  <conditionalFormatting sqref="E12:E23">
    <cfRule type="containsText" dxfId="352" priority="306" operator="containsText" text="выберите --">
      <formula>NOT(ISERROR(SEARCH("выберите --",E12)))</formula>
    </cfRule>
    <cfRule type="cellIs" dxfId="351" priority="307" operator="equal">
      <formula>"""-- выберите --"""</formula>
    </cfRule>
    <cfRule type="cellIs" dxfId="350" priority="308" operator="equal">
      <formula>"'-- выберите --"</formula>
    </cfRule>
    <cfRule type="cellIs" dxfId="349" priority="309" operator="equal">
      <formula>0</formula>
    </cfRule>
    <cfRule type="cellIs" dxfId="348" priority="310" operator="equal">
      <formula>"нет"</formula>
    </cfRule>
  </conditionalFormatting>
  <conditionalFormatting sqref="E12:E23">
    <cfRule type="containsText" dxfId="347" priority="301" operator="containsText" text="выберите --">
      <formula>NOT(ISERROR(SEARCH("выберите --",E12)))</formula>
    </cfRule>
    <cfRule type="cellIs" dxfId="346" priority="302" operator="equal">
      <formula>"""-- выберите --"""</formula>
    </cfRule>
    <cfRule type="cellIs" dxfId="345" priority="303" operator="equal">
      <formula>"'-- выберите --"</formula>
    </cfRule>
    <cfRule type="cellIs" dxfId="344" priority="304" operator="equal">
      <formula>0</formula>
    </cfRule>
    <cfRule type="cellIs" dxfId="343" priority="305" operator="equal">
      <formula>"нет"</formula>
    </cfRule>
  </conditionalFormatting>
  <conditionalFormatting sqref="E12:E23">
    <cfRule type="containsText" dxfId="342" priority="296" operator="containsText" text="выберите --">
      <formula>NOT(ISERROR(SEARCH("выберите --",E12)))</formula>
    </cfRule>
    <cfRule type="cellIs" dxfId="341" priority="297" operator="equal">
      <formula>"""-- выберите --"""</formula>
    </cfRule>
    <cfRule type="cellIs" dxfId="340" priority="298" operator="equal">
      <formula>"'-- выберите --"</formula>
    </cfRule>
    <cfRule type="cellIs" dxfId="339" priority="299" operator="equal">
      <formula>0</formula>
    </cfRule>
    <cfRule type="cellIs" dxfId="338" priority="300" operator="equal">
      <formula>"нет"</formula>
    </cfRule>
  </conditionalFormatting>
  <conditionalFormatting sqref="E12:E23">
    <cfRule type="containsText" dxfId="337" priority="291" operator="containsText" text="выберите --">
      <formula>NOT(ISERROR(SEARCH("выберите --",E12)))</formula>
    </cfRule>
    <cfRule type="cellIs" dxfId="336" priority="292" operator="equal">
      <formula>"""-- выберите --"""</formula>
    </cfRule>
    <cfRule type="cellIs" dxfId="335" priority="293" operator="equal">
      <formula>"'-- выберите --"</formula>
    </cfRule>
    <cfRule type="cellIs" dxfId="334" priority="294" operator="equal">
      <formula>0</formula>
    </cfRule>
    <cfRule type="cellIs" dxfId="333" priority="295" operator="equal">
      <formula>"нет"</formula>
    </cfRule>
  </conditionalFormatting>
  <conditionalFormatting sqref="E12:E23">
    <cfRule type="containsText" dxfId="332" priority="286" operator="containsText" text="выберите --">
      <formula>NOT(ISERROR(SEARCH("выберите --",E12)))</formula>
    </cfRule>
    <cfRule type="cellIs" dxfId="331" priority="287" operator="equal">
      <formula>"""-- выберите --"""</formula>
    </cfRule>
    <cfRule type="cellIs" dxfId="330" priority="288" operator="equal">
      <formula>"'-- выберите --"</formula>
    </cfRule>
    <cfRule type="cellIs" dxfId="329" priority="289" operator="equal">
      <formula>0</formula>
    </cfRule>
    <cfRule type="cellIs" dxfId="328" priority="290" operator="equal">
      <formula>"нет"</formula>
    </cfRule>
  </conditionalFormatting>
  <conditionalFormatting sqref="E12:E23">
    <cfRule type="cellIs" dxfId="327" priority="285" operator="equal">
      <formula>"нет"</formula>
    </cfRule>
  </conditionalFormatting>
  <conditionalFormatting sqref="E12:E23">
    <cfRule type="containsText" dxfId="326" priority="281" operator="containsText" text="выберите">
      <formula>NOT(ISERROR(SEARCH("выберите",E12)))</formula>
    </cfRule>
    <cfRule type="cellIs" dxfId="325" priority="282" operator="equal">
      <formula>0</formula>
    </cfRule>
    <cfRule type="cellIs" dxfId="324" priority="283" operator="equal">
      <formula>0</formula>
    </cfRule>
    <cfRule type="cellIs" dxfId="323" priority="284" operator="equal">
      <formula>"нет"</formula>
    </cfRule>
  </conditionalFormatting>
  <conditionalFormatting sqref="E12:E23">
    <cfRule type="containsText" dxfId="322" priority="275" operator="containsText" text="выберите --">
      <formula>NOT(ISERROR(SEARCH("выберите --",E12)))</formula>
    </cfRule>
    <cfRule type="containsText" dxfId="321" priority="276" operator="containsText" text="выберите --">
      <formula>NOT(ISERROR(SEARCH("выберите --",E12)))</formula>
    </cfRule>
    <cfRule type="cellIs" dxfId="320" priority="277" operator="equal">
      <formula>"""-- выберите --"""</formula>
    </cfRule>
    <cfRule type="cellIs" dxfId="319" priority="278" operator="equal">
      <formula>"'-- выберите --"</formula>
    </cfRule>
    <cfRule type="cellIs" dxfId="318" priority="279" operator="equal">
      <formula>0</formula>
    </cfRule>
    <cfRule type="cellIs" dxfId="317" priority="280" operator="equal">
      <formula>"нет"</formula>
    </cfRule>
  </conditionalFormatting>
  <conditionalFormatting sqref="E12:E23">
    <cfRule type="cellIs" dxfId="316" priority="274" operator="equal">
      <formula>0</formula>
    </cfRule>
  </conditionalFormatting>
  <conditionalFormatting sqref="E12:E23">
    <cfRule type="containsText" dxfId="315" priority="273" operator="containsText" text="выберите --">
      <formula>NOT(ISERROR(SEARCH("выберите --",E12)))</formula>
    </cfRule>
  </conditionalFormatting>
  <conditionalFormatting sqref="E12:E23">
    <cfRule type="cellIs" dxfId="314" priority="271" operator="equal">
      <formula>0</formula>
    </cfRule>
    <cfRule type="cellIs" dxfId="313" priority="272" operator="equal">
      <formula>0</formula>
    </cfRule>
  </conditionalFormatting>
  <conditionalFormatting sqref="E12:E23">
    <cfRule type="containsText" dxfId="312" priority="270" operator="containsText" text="выберите --">
      <formula>NOT(ISERROR(SEARCH("выберите --",E12)))</formula>
    </cfRule>
  </conditionalFormatting>
  <conditionalFormatting sqref="E12:E23">
    <cfRule type="cellIs" dxfId="311" priority="268" operator="equal">
      <formula>0</formula>
    </cfRule>
    <cfRule type="cellIs" dxfId="310" priority="269" operator="equal">
      <formula>0</formula>
    </cfRule>
  </conditionalFormatting>
  <conditionalFormatting sqref="E12:E23">
    <cfRule type="containsText" dxfId="309" priority="267" operator="containsText" text="выберите --">
      <formula>NOT(ISERROR(SEARCH("выберите --",E12)))</formula>
    </cfRule>
  </conditionalFormatting>
  <conditionalFormatting sqref="E12:E23">
    <cfRule type="cellIs" dxfId="308" priority="265" operator="equal">
      <formula>0</formula>
    </cfRule>
    <cfRule type="cellIs" dxfId="307" priority="266" operator="equal">
      <formula>0</formula>
    </cfRule>
  </conditionalFormatting>
  <conditionalFormatting sqref="E12:E23">
    <cfRule type="containsText" dxfId="306" priority="264" operator="containsText" text="выберите --">
      <formula>NOT(ISERROR(SEARCH("выберите --",E12)))</formula>
    </cfRule>
  </conditionalFormatting>
  <conditionalFormatting sqref="E12:E23">
    <cfRule type="containsText" dxfId="305" priority="259" operator="containsText" text="выберите --">
      <formula>NOT(ISERROR(SEARCH("выберите --",E12)))</formula>
    </cfRule>
    <cfRule type="cellIs" dxfId="304" priority="260" operator="equal">
      <formula>"""-- выберите --"""</formula>
    </cfRule>
    <cfRule type="cellIs" dxfId="303" priority="261" operator="equal">
      <formula>"'-- выберите --"</formula>
    </cfRule>
    <cfRule type="cellIs" dxfId="302" priority="262" operator="equal">
      <formula>0</formula>
    </cfRule>
    <cfRule type="cellIs" dxfId="301" priority="263" operator="equal">
      <formula>"нет"</formula>
    </cfRule>
  </conditionalFormatting>
  <conditionalFormatting sqref="E12:E23">
    <cfRule type="containsText" dxfId="300" priority="254" operator="containsText" text="выберите --">
      <formula>NOT(ISERROR(SEARCH("выберите --",E12)))</formula>
    </cfRule>
    <cfRule type="cellIs" dxfId="299" priority="255" operator="equal">
      <formula>"""-- выберите --"""</formula>
    </cfRule>
    <cfRule type="cellIs" dxfId="298" priority="256" operator="equal">
      <formula>"'-- выберите --"</formula>
    </cfRule>
    <cfRule type="cellIs" dxfId="297" priority="257" operator="equal">
      <formula>0</formula>
    </cfRule>
    <cfRule type="cellIs" dxfId="296" priority="258" operator="equal">
      <formula>"нет"</formula>
    </cfRule>
  </conditionalFormatting>
  <conditionalFormatting sqref="E12:E23">
    <cfRule type="containsText" dxfId="295" priority="249" operator="containsText" text="выберите --">
      <formula>NOT(ISERROR(SEARCH("выберите --",E12)))</formula>
    </cfRule>
    <cfRule type="cellIs" dxfId="294" priority="250" operator="equal">
      <formula>"""-- выберите --"""</formula>
    </cfRule>
    <cfRule type="cellIs" dxfId="293" priority="251" operator="equal">
      <formula>"'-- выберите --"</formula>
    </cfRule>
    <cfRule type="cellIs" dxfId="292" priority="252" operator="equal">
      <formula>0</formula>
    </cfRule>
    <cfRule type="cellIs" dxfId="291" priority="253" operator="equal">
      <formula>"нет"</formula>
    </cfRule>
  </conditionalFormatting>
  <conditionalFormatting sqref="E12:E23">
    <cfRule type="containsText" dxfId="290" priority="244" operator="containsText" text="выберите --">
      <formula>NOT(ISERROR(SEARCH("выберите --",E12)))</formula>
    </cfRule>
    <cfRule type="cellIs" dxfId="289" priority="245" operator="equal">
      <formula>"""-- выберите --"""</formula>
    </cfRule>
    <cfRule type="cellIs" dxfId="288" priority="246" operator="equal">
      <formula>"'-- выберите --"</formula>
    </cfRule>
    <cfRule type="cellIs" dxfId="287" priority="247" operator="equal">
      <formula>0</formula>
    </cfRule>
    <cfRule type="cellIs" dxfId="286" priority="248" operator="equal">
      <formula>"нет"</formula>
    </cfRule>
  </conditionalFormatting>
  <conditionalFormatting sqref="E12:E23">
    <cfRule type="containsText" dxfId="285" priority="239" operator="containsText" text="выберите --">
      <formula>NOT(ISERROR(SEARCH("выберите --",E12)))</formula>
    </cfRule>
    <cfRule type="cellIs" dxfId="284" priority="240" operator="equal">
      <formula>"""-- выберите --"""</formula>
    </cfRule>
    <cfRule type="cellIs" dxfId="283" priority="241" operator="equal">
      <formula>"'-- выберите --"</formula>
    </cfRule>
    <cfRule type="cellIs" dxfId="282" priority="242" operator="equal">
      <formula>0</formula>
    </cfRule>
    <cfRule type="cellIs" dxfId="281" priority="243" operator="equal">
      <formula>"нет"</formula>
    </cfRule>
  </conditionalFormatting>
  <conditionalFormatting sqref="E12:E23">
    <cfRule type="cellIs" dxfId="280" priority="238" operator="equal">
      <formula>"нет"</formula>
    </cfRule>
  </conditionalFormatting>
  <conditionalFormatting sqref="E12:E23">
    <cfRule type="containsText" dxfId="279" priority="234" operator="containsText" text="выберите">
      <formula>NOT(ISERROR(SEARCH("выберите",E12)))</formula>
    </cfRule>
    <cfRule type="cellIs" dxfId="278" priority="235" operator="equal">
      <formula>0</formula>
    </cfRule>
    <cfRule type="cellIs" dxfId="277" priority="236" operator="equal">
      <formula>0</formula>
    </cfRule>
    <cfRule type="cellIs" dxfId="276" priority="237" operator="equal">
      <formula>"нет"</formula>
    </cfRule>
  </conditionalFormatting>
  <conditionalFormatting sqref="E12:E23">
    <cfRule type="containsText" dxfId="275" priority="228" operator="containsText" text="выберите --">
      <formula>NOT(ISERROR(SEARCH("выберите --",E12)))</formula>
    </cfRule>
    <cfRule type="containsText" dxfId="274" priority="229" operator="containsText" text="выберите --">
      <formula>NOT(ISERROR(SEARCH("выберите --",E12)))</formula>
    </cfRule>
    <cfRule type="cellIs" dxfId="273" priority="230" operator="equal">
      <formula>"""-- выберите --"""</formula>
    </cfRule>
    <cfRule type="cellIs" dxfId="272" priority="231" operator="equal">
      <formula>"'-- выберите --"</formula>
    </cfRule>
    <cfRule type="cellIs" dxfId="271" priority="232" operator="equal">
      <formula>0</formula>
    </cfRule>
    <cfRule type="cellIs" dxfId="270" priority="233" operator="equal">
      <formula>"нет"</formula>
    </cfRule>
  </conditionalFormatting>
  <conditionalFormatting sqref="E12:E23">
    <cfRule type="cellIs" dxfId="269" priority="227" operator="equal">
      <formula>0</formula>
    </cfRule>
  </conditionalFormatting>
  <conditionalFormatting sqref="E12:E23">
    <cfRule type="containsText" dxfId="268" priority="226" operator="containsText" text="выберите --">
      <formula>NOT(ISERROR(SEARCH("выберите --",E12)))</formula>
    </cfRule>
  </conditionalFormatting>
  <conditionalFormatting sqref="E12:E23">
    <cfRule type="cellIs" dxfId="267" priority="225" operator="equal">
      <formula>0</formula>
    </cfRule>
  </conditionalFormatting>
  <conditionalFormatting sqref="E12:E23">
    <cfRule type="containsText" dxfId="266" priority="224" operator="containsText" text="выберите --">
      <formula>NOT(ISERROR(SEARCH("выберите --",E12)))</formula>
    </cfRule>
  </conditionalFormatting>
  <conditionalFormatting sqref="E12:E23">
    <cfRule type="cellIs" dxfId="265" priority="223" operator="equal">
      <formula>0</formula>
    </cfRule>
  </conditionalFormatting>
  <conditionalFormatting sqref="E12:E23">
    <cfRule type="containsText" dxfId="264" priority="222" operator="containsText" text="выберите --">
      <formula>NOT(ISERROR(SEARCH("выберите --",E12)))</formula>
    </cfRule>
  </conditionalFormatting>
  <conditionalFormatting sqref="E12:E23">
    <cfRule type="cellIs" dxfId="263" priority="220" operator="equal">
      <formula>0</formula>
    </cfRule>
    <cfRule type="cellIs" dxfId="262" priority="221" operator="equal">
      <formula>0</formula>
    </cfRule>
  </conditionalFormatting>
  <conditionalFormatting sqref="E12:E23">
    <cfRule type="containsText" dxfId="261" priority="219" operator="containsText" text="выберите --">
      <formula>NOT(ISERROR(SEARCH("выберите --",E12)))</formula>
    </cfRule>
  </conditionalFormatting>
  <conditionalFormatting sqref="E12:E23">
    <cfRule type="cellIs" dxfId="260" priority="217" operator="equal">
      <formula>0</formula>
    </cfRule>
    <cfRule type="cellIs" dxfId="259" priority="218" operator="equal">
      <formula>0</formula>
    </cfRule>
  </conditionalFormatting>
  <conditionalFormatting sqref="E12:E23">
    <cfRule type="containsText" dxfId="258" priority="216" operator="containsText" text="выберите --">
      <formula>NOT(ISERROR(SEARCH("выберите --",E12)))</formula>
    </cfRule>
  </conditionalFormatting>
  <conditionalFormatting sqref="E12:E23">
    <cfRule type="cellIs" dxfId="257" priority="214" operator="equal">
      <formula>0</formula>
    </cfRule>
    <cfRule type="cellIs" dxfId="256" priority="215" operator="equal">
      <formula>0</formula>
    </cfRule>
  </conditionalFormatting>
  <conditionalFormatting sqref="E12:E23">
    <cfRule type="containsText" dxfId="255" priority="213" operator="containsText" text="выберите --">
      <formula>NOT(ISERROR(SEARCH("выберите --",E12)))</formula>
    </cfRule>
  </conditionalFormatting>
  <conditionalFormatting sqref="E12:E23">
    <cfRule type="containsText" dxfId="254" priority="208" operator="containsText" text="выберите --">
      <formula>NOT(ISERROR(SEARCH("выберите --",E12)))</formula>
    </cfRule>
    <cfRule type="cellIs" dxfId="253" priority="209" operator="equal">
      <formula>"""-- выберите --"""</formula>
    </cfRule>
    <cfRule type="cellIs" dxfId="252" priority="210" operator="equal">
      <formula>"'-- выберите --"</formula>
    </cfRule>
    <cfRule type="cellIs" dxfId="251" priority="211" operator="equal">
      <formula>0</formula>
    </cfRule>
    <cfRule type="cellIs" dxfId="250" priority="212" operator="equal">
      <formula>"нет"</formula>
    </cfRule>
  </conditionalFormatting>
  <conditionalFormatting sqref="E12:E23">
    <cfRule type="containsText" dxfId="249" priority="203" operator="containsText" text="выберите --">
      <formula>NOT(ISERROR(SEARCH("выберите --",E12)))</formula>
    </cfRule>
    <cfRule type="cellIs" dxfId="248" priority="204" operator="equal">
      <formula>"""-- выберите --"""</formula>
    </cfRule>
    <cfRule type="cellIs" dxfId="247" priority="205" operator="equal">
      <formula>"'-- выберите --"</formula>
    </cfRule>
    <cfRule type="cellIs" dxfId="246" priority="206" operator="equal">
      <formula>0</formula>
    </cfRule>
    <cfRule type="cellIs" dxfId="245" priority="207" operator="equal">
      <formula>"нет"</formula>
    </cfRule>
  </conditionalFormatting>
  <conditionalFormatting sqref="E12:E23">
    <cfRule type="containsText" dxfId="244" priority="198" operator="containsText" text="выберите --">
      <formula>NOT(ISERROR(SEARCH("выберите --",E12)))</formula>
    </cfRule>
    <cfRule type="cellIs" dxfId="243" priority="199" operator="equal">
      <formula>"""-- выберите --"""</formula>
    </cfRule>
    <cfRule type="cellIs" dxfId="242" priority="200" operator="equal">
      <formula>"'-- выберите --"</formula>
    </cfRule>
    <cfRule type="cellIs" dxfId="241" priority="201" operator="equal">
      <formula>0</formula>
    </cfRule>
    <cfRule type="cellIs" dxfId="240" priority="202" operator="equal">
      <formula>"нет"</formula>
    </cfRule>
  </conditionalFormatting>
  <conditionalFormatting sqref="E12:E23">
    <cfRule type="containsText" dxfId="239" priority="193" operator="containsText" text="выберите --">
      <formula>NOT(ISERROR(SEARCH("выберите --",E12)))</formula>
    </cfRule>
    <cfRule type="cellIs" dxfId="238" priority="194" operator="equal">
      <formula>"""-- выберите --"""</formula>
    </cfRule>
    <cfRule type="cellIs" dxfId="237" priority="195" operator="equal">
      <formula>"'-- выберите --"</formula>
    </cfRule>
    <cfRule type="cellIs" dxfId="236" priority="196" operator="equal">
      <formula>0</formula>
    </cfRule>
    <cfRule type="cellIs" dxfId="235" priority="197" operator="equal">
      <formula>"нет"</formula>
    </cfRule>
  </conditionalFormatting>
  <conditionalFormatting sqref="E12:E23">
    <cfRule type="containsText" dxfId="234" priority="188" operator="containsText" text="выберите --">
      <formula>NOT(ISERROR(SEARCH("выберите --",E12)))</formula>
    </cfRule>
    <cfRule type="cellIs" dxfId="233" priority="189" operator="equal">
      <formula>"""-- выберите --"""</formula>
    </cfRule>
    <cfRule type="cellIs" dxfId="232" priority="190" operator="equal">
      <formula>"'-- выберите --"</formula>
    </cfRule>
    <cfRule type="cellIs" dxfId="231" priority="191" operator="equal">
      <formula>0</formula>
    </cfRule>
    <cfRule type="cellIs" dxfId="230" priority="192" operator="equal">
      <formula>"нет"</formula>
    </cfRule>
  </conditionalFormatting>
  <conditionalFormatting sqref="E12:E23">
    <cfRule type="cellIs" dxfId="229" priority="187" operator="equal">
      <formula>"нет"</formula>
    </cfRule>
  </conditionalFormatting>
  <conditionalFormatting sqref="E12:E23">
    <cfRule type="containsText" dxfId="228" priority="183" operator="containsText" text="выберите">
      <formula>NOT(ISERROR(SEARCH("выберите",E12)))</formula>
    </cfRule>
    <cfRule type="cellIs" dxfId="227" priority="184" operator="equal">
      <formula>0</formula>
    </cfRule>
    <cfRule type="cellIs" dxfId="226" priority="185" operator="equal">
      <formula>0</formula>
    </cfRule>
    <cfRule type="cellIs" dxfId="225" priority="186" operator="equal">
      <formula>"нет"</formula>
    </cfRule>
  </conditionalFormatting>
  <conditionalFormatting sqref="E12:E23">
    <cfRule type="containsText" dxfId="224" priority="177" operator="containsText" text="выберите --">
      <formula>NOT(ISERROR(SEARCH("выберите --",E12)))</formula>
    </cfRule>
    <cfRule type="containsText" dxfId="223" priority="178" operator="containsText" text="выберите --">
      <formula>NOT(ISERROR(SEARCH("выберите --",E12)))</formula>
    </cfRule>
    <cfRule type="cellIs" dxfId="222" priority="179" operator="equal">
      <formula>"""-- выберите --"""</formula>
    </cfRule>
    <cfRule type="cellIs" dxfId="221" priority="180" operator="equal">
      <formula>"'-- выберите --"</formula>
    </cfRule>
    <cfRule type="cellIs" dxfId="220" priority="181" operator="equal">
      <formula>0</formula>
    </cfRule>
    <cfRule type="cellIs" dxfId="219" priority="182" operator="equal">
      <formula>"нет"</formula>
    </cfRule>
  </conditionalFormatting>
  <conditionalFormatting sqref="E12:E23">
    <cfRule type="containsText" dxfId="218" priority="175" operator="containsText" text="&quot; выберите --&quot;">
      <formula>NOT(ISERROR(SEARCH(""" выберите --""",E12)))</formula>
    </cfRule>
    <cfRule type="containsText" dxfId="217" priority="176" operator="containsText" text="&quot;выберите&quot;">
      <formula>NOT(ISERROR(SEARCH("""выберите""",E12)))</formula>
    </cfRule>
  </conditionalFormatting>
  <conditionalFormatting sqref="E191">
    <cfRule type="cellIs" dxfId="216" priority="172" operator="equal">
      <formula>0</formula>
    </cfRule>
    <cfRule type="cellIs" dxfId="215" priority="173" operator="equal">
      <formula>0</formula>
    </cfRule>
  </conditionalFormatting>
  <conditionalFormatting sqref="E191">
    <cfRule type="containsText" dxfId="214" priority="171" operator="containsText" text="выберите --">
      <formula>NOT(ISERROR(SEARCH("выберите --",E191)))</formula>
    </cfRule>
  </conditionalFormatting>
  <conditionalFormatting sqref="E191">
    <cfRule type="containsText" dxfId="213" priority="170" operator="containsText" text="выберите">
      <formula>NOT(ISERROR(SEARCH("выберите",E191)))</formula>
    </cfRule>
  </conditionalFormatting>
  <conditionalFormatting sqref="C191:D191">
    <cfRule type="containsText" dxfId="212" priority="169" operator="containsText" text="выберите">
      <formula>NOT(ISERROR(SEARCH("выберите",C191)))</formula>
    </cfRule>
  </conditionalFormatting>
  <conditionalFormatting sqref="E191">
    <cfRule type="cellIs" dxfId="211" priority="167" operator="equal">
      <formula>0</formula>
    </cfRule>
    <cfRule type="cellIs" dxfId="210" priority="168" operator="equal">
      <formula>0</formula>
    </cfRule>
  </conditionalFormatting>
  <conditionalFormatting sqref="E191">
    <cfRule type="containsText" dxfId="209" priority="166" operator="containsText" text="выберите --">
      <formula>NOT(ISERROR(SEARCH("выберите --",E191)))</formula>
    </cfRule>
  </conditionalFormatting>
  <conditionalFormatting sqref="E191">
    <cfRule type="cellIs" dxfId="208" priority="164" operator="equal">
      <formula>0</formula>
    </cfRule>
    <cfRule type="cellIs" dxfId="207" priority="165" operator="equal">
      <formula>0</formula>
    </cfRule>
  </conditionalFormatting>
  <conditionalFormatting sqref="E191">
    <cfRule type="containsText" dxfId="206" priority="163" operator="containsText" text="выберите --">
      <formula>NOT(ISERROR(SEARCH("выберите --",E191)))</formula>
    </cfRule>
  </conditionalFormatting>
  <conditionalFormatting sqref="E191">
    <cfRule type="containsText" dxfId="205" priority="158" operator="containsText" text="выберите --">
      <formula>NOT(ISERROR(SEARCH("выберите --",E191)))</formula>
    </cfRule>
    <cfRule type="cellIs" dxfId="204" priority="159" operator="equal">
      <formula>"""-- выберите --"""</formula>
    </cfRule>
    <cfRule type="cellIs" dxfId="203" priority="160" operator="equal">
      <formula>"'-- выберите --"</formula>
    </cfRule>
    <cfRule type="cellIs" dxfId="202" priority="161" operator="equal">
      <formula>0</formula>
    </cfRule>
    <cfRule type="cellIs" dxfId="201" priority="162" operator="equal">
      <formula>"нет"</formula>
    </cfRule>
  </conditionalFormatting>
  <conditionalFormatting sqref="E191">
    <cfRule type="containsText" dxfId="200" priority="153" operator="containsText" text="выберите --">
      <formula>NOT(ISERROR(SEARCH("выберите --",E191)))</formula>
    </cfRule>
    <cfRule type="cellIs" dxfId="199" priority="154" operator="equal">
      <formula>"""-- выберите --"""</formula>
    </cfRule>
    <cfRule type="cellIs" dxfId="198" priority="155" operator="equal">
      <formula>"'-- выберите --"</formula>
    </cfRule>
    <cfRule type="cellIs" dxfId="197" priority="156" operator="equal">
      <formula>0</formula>
    </cfRule>
    <cfRule type="cellIs" dxfId="196" priority="157" operator="equal">
      <formula>"нет"</formula>
    </cfRule>
  </conditionalFormatting>
  <conditionalFormatting sqref="E191">
    <cfRule type="containsText" dxfId="195" priority="148" operator="containsText" text="выберите --">
      <formula>NOT(ISERROR(SEARCH("выберите --",E191)))</formula>
    </cfRule>
    <cfRule type="cellIs" dxfId="194" priority="149" operator="equal">
      <formula>"""-- выберите --"""</formula>
    </cfRule>
    <cfRule type="cellIs" dxfId="193" priority="150" operator="equal">
      <formula>"'-- выберите --"</formula>
    </cfRule>
    <cfRule type="cellIs" dxfId="192" priority="151" operator="equal">
      <formula>0</formula>
    </cfRule>
    <cfRule type="cellIs" dxfId="191" priority="152" operator="equal">
      <formula>"нет"</formula>
    </cfRule>
  </conditionalFormatting>
  <conditionalFormatting sqref="E191">
    <cfRule type="containsText" dxfId="190" priority="143" operator="containsText" text="выберите --">
      <formula>NOT(ISERROR(SEARCH("выберите --",E191)))</formula>
    </cfRule>
    <cfRule type="cellIs" dxfId="189" priority="144" operator="equal">
      <formula>"""-- выберите --"""</formula>
    </cfRule>
    <cfRule type="cellIs" dxfId="188" priority="145" operator="equal">
      <formula>"'-- выберите --"</formula>
    </cfRule>
    <cfRule type="cellIs" dxfId="187" priority="146" operator="equal">
      <formula>0</formula>
    </cfRule>
    <cfRule type="cellIs" dxfId="186" priority="147" operator="equal">
      <formula>"нет"</formula>
    </cfRule>
  </conditionalFormatting>
  <conditionalFormatting sqref="E191">
    <cfRule type="containsText" dxfId="185" priority="138" operator="containsText" text="выберите --">
      <formula>NOT(ISERROR(SEARCH("выберите --",E191)))</formula>
    </cfRule>
    <cfRule type="cellIs" dxfId="184" priority="139" operator="equal">
      <formula>"""-- выберите --"""</formula>
    </cfRule>
    <cfRule type="cellIs" dxfId="183" priority="140" operator="equal">
      <formula>"'-- выберите --"</formula>
    </cfRule>
    <cfRule type="cellIs" dxfId="182" priority="141" operator="equal">
      <formula>0</formula>
    </cfRule>
    <cfRule type="cellIs" dxfId="181" priority="142" operator="equal">
      <formula>"нет"</formula>
    </cfRule>
  </conditionalFormatting>
  <conditionalFormatting sqref="E191">
    <cfRule type="cellIs" dxfId="180" priority="137" operator="equal">
      <formula>"нет"</formula>
    </cfRule>
  </conditionalFormatting>
  <conditionalFormatting sqref="E191">
    <cfRule type="containsText" dxfId="179" priority="133" operator="containsText" text="выберите">
      <formula>NOT(ISERROR(SEARCH("выберите",E191)))</formula>
    </cfRule>
    <cfRule type="cellIs" dxfId="178" priority="134" operator="equal">
      <formula>0</formula>
    </cfRule>
    <cfRule type="cellIs" dxfId="177" priority="135" operator="equal">
      <formula>0</formula>
    </cfRule>
    <cfRule type="cellIs" dxfId="176" priority="136" operator="equal">
      <formula>"нет"</formula>
    </cfRule>
  </conditionalFormatting>
  <conditionalFormatting sqref="E191">
    <cfRule type="containsText" dxfId="175" priority="127" operator="containsText" text="выберите --">
      <formula>NOT(ISERROR(SEARCH("выберите --",E191)))</formula>
    </cfRule>
    <cfRule type="containsText" dxfId="174" priority="128" operator="containsText" text="выберите --">
      <formula>NOT(ISERROR(SEARCH("выберите --",E191)))</formula>
    </cfRule>
    <cfRule type="cellIs" dxfId="173" priority="129" operator="equal">
      <formula>"""-- выберите --"""</formula>
    </cfRule>
    <cfRule type="cellIs" dxfId="172" priority="130" operator="equal">
      <formula>"'-- выберите --"</formula>
    </cfRule>
    <cfRule type="cellIs" dxfId="171" priority="131" operator="equal">
      <formula>0</formula>
    </cfRule>
    <cfRule type="cellIs" dxfId="170" priority="132" operator="equal">
      <formula>"нет"</formula>
    </cfRule>
  </conditionalFormatting>
  <conditionalFormatting sqref="E191">
    <cfRule type="cellIs" dxfId="169" priority="126" operator="equal">
      <formula>0</formula>
    </cfRule>
  </conditionalFormatting>
  <conditionalFormatting sqref="E191">
    <cfRule type="containsText" dxfId="168" priority="125" operator="containsText" text="выберите --">
      <formula>NOT(ISERROR(SEARCH("выберите --",E191)))</formula>
    </cfRule>
  </conditionalFormatting>
  <conditionalFormatting sqref="E191">
    <cfRule type="cellIs" dxfId="167" priority="123" operator="equal">
      <formula>0</formula>
    </cfRule>
    <cfRule type="cellIs" dxfId="166" priority="124" operator="equal">
      <formula>0</formula>
    </cfRule>
  </conditionalFormatting>
  <conditionalFormatting sqref="E191">
    <cfRule type="containsText" dxfId="165" priority="122" operator="containsText" text="выберите --">
      <formula>NOT(ISERROR(SEARCH("выберите --",E191)))</formula>
    </cfRule>
  </conditionalFormatting>
  <conditionalFormatting sqref="E191">
    <cfRule type="cellIs" dxfId="164" priority="120" operator="equal">
      <formula>0</formula>
    </cfRule>
    <cfRule type="cellIs" dxfId="163" priority="121" operator="equal">
      <formula>0</formula>
    </cfRule>
  </conditionalFormatting>
  <conditionalFormatting sqref="E191">
    <cfRule type="containsText" dxfId="162" priority="119" operator="containsText" text="выберите --">
      <formula>NOT(ISERROR(SEARCH("выберите --",E191)))</formula>
    </cfRule>
  </conditionalFormatting>
  <conditionalFormatting sqref="E191">
    <cfRule type="cellIs" dxfId="161" priority="117" operator="equal">
      <formula>0</formula>
    </cfRule>
    <cfRule type="cellIs" dxfId="160" priority="118" operator="equal">
      <formula>0</formula>
    </cfRule>
  </conditionalFormatting>
  <conditionalFormatting sqref="E191">
    <cfRule type="containsText" dxfId="159" priority="116" operator="containsText" text="выберите --">
      <formula>NOT(ISERROR(SEARCH("выберите --",E191)))</formula>
    </cfRule>
  </conditionalFormatting>
  <conditionalFormatting sqref="E191">
    <cfRule type="containsText" dxfId="158" priority="111" operator="containsText" text="выберите --">
      <formula>NOT(ISERROR(SEARCH("выберите --",E191)))</formula>
    </cfRule>
    <cfRule type="cellIs" dxfId="157" priority="112" operator="equal">
      <formula>"""-- выберите --"""</formula>
    </cfRule>
    <cfRule type="cellIs" dxfId="156" priority="113" operator="equal">
      <formula>"'-- выберите --"</formula>
    </cfRule>
    <cfRule type="cellIs" dxfId="155" priority="114" operator="equal">
      <formula>0</formula>
    </cfRule>
    <cfRule type="cellIs" dxfId="154" priority="115" operator="equal">
      <formula>"нет"</formula>
    </cfRule>
  </conditionalFormatting>
  <conditionalFormatting sqref="E191">
    <cfRule type="containsText" dxfId="153" priority="106" operator="containsText" text="выберите --">
      <formula>NOT(ISERROR(SEARCH("выберите --",E191)))</formula>
    </cfRule>
    <cfRule type="cellIs" dxfId="152" priority="107" operator="equal">
      <formula>"""-- выберите --"""</formula>
    </cfRule>
    <cfRule type="cellIs" dxfId="151" priority="108" operator="equal">
      <formula>"'-- выберите --"</formula>
    </cfRule>
    <cfRule type="cellIs" dxfId="150" priority="109" operator="equal">
      <formula>0</formula>
    </cfRule>
    <cfRule type="cellIs" dxfId="149" priority="110" operator="equal">
      <formula>"нет"</formula>
    </cfRule>
  </conditionalFormatting>
  <conditionalFormatting sqref="E191">
    <cfRule type="containsText" dxfId="148" priority="101" operator="containsText" text="выберите --">
      <formula>NOT(ISERROR(SEARCH("выберите --",E191)))</formula>
    </cfRule>
    <cfRule type="cellIs" dxfId="147" priority="102" operator="equal">
      <formula>"""-- выберите --"""</formula>
    </cfRule>
    <cfRule type="cellIs" dxfId="146" priority="103" operator="equal">
      <formula>"'-- выберите --"</formula>
    </cfRule>
    <cfRule type="cellIs" dxfId="145" priority="104" operator="equal">
      <formula>0</formula>
    </cfRule>
    <cfRule type="cellIs" dxfId="144" priority="105" operator="equal">
      <formula>"нет"</formula>
    </cfRule>
  </conditionalFormatting>
  <conditionalFormatting sqref="E191">
    <cfRule type="containsText" dxfId="143" priority="96" operator="containsText" text="выберите --">
      <formula>NOT(ISERROR(SEARCH("выберите --",E191)))</formula>
    </cfRule>
    <cfRule type="cellIs" dxfId="142" priority="97" operator="equal">
      <formula>"""-- выберите --"""</formula>
    </cfRule>
    <cfRule type="cellIs" dxfId="141" priority="98" operator="equal">
      <formula>"'-- выберите --"</formula>
    </cfRule>
    <cfRule type="cellIs" dxfId="140" priority="99" operator="equal">
      <formula>0</formula>
    </cfRule>
    <cfRule type="cellIs" dxfId="139" priority="100" operator="equal">
      <formula>"нет"</formula>
    </cfRule>
  </conditionalFormatting>
  <conditionalFormatting sqref="E191">
    <cfRule type="containsText" dxfId="138" priority="91" operator="containsText" text="выберите --">
      <formula>NOT(ISERROR(SEARCH("выберите --",E191)))</formula>
    </cfRule>
    <cfRule type="cellIs" dxfId="137" priority="92" operator="equal">
      <formula>"""-- выберите --"""</formula>
    </cfRule>
    <cfRule type="cellIs" dxfId="136" priority="93" operator="equal">
      <formula>"'-- выберите --"</formula>
    </cfRule>
    <cfRule type="cellIs" dxfId="135" priority="94" operator="equal">
      <formula>0</formula>
    </cfRule>
    <cfRule type="cellIs" dxfId="134" priority="95" operator="equal">
      <formula>"нет"</formula>
    </cfRule>
  </conditionalFormatting>
  <conditionalFormatting sqref="E191">
    <cfRule type="cellIs" dxfId="133" priority="90" operator="equal">
      <formula>"нет"</formula>
    </cfRule>
  </conditionalFormatting>
  <conditionalFormatting sqref="E191">
    <cfRule type="containsText" dxfId="132" priority="86" operator="containsText" text="выберите">
      <formula>NOT(ISERROR(SEARCH("выберите",E191)))</formula>
    </cfRule>
    <cfRule type="cellIs" dxfId="131" priority="87" operator="equal">
      <formula>0</formula>
    </cfRule>
    <cfRule type="cellIs" dxfId="130" priority="88" operator="equal">
      <formula>0</formula>
    </cfRule>
    <cfRule type="cellIs" dxfId="129" priority="89" operator="equal">
      <formula>"нет"</formula>
    </cfRule>
  </conditionalFormatting>
  <conditionalFormatting sqref="E191">
    <cfRule type="containsText" dxfId="128" priority="80" operator="containsText" text="выберите --">
      <formula>NOT(ISERROR(SEARCH("выберите --",E191)))</formula>
    </cfRule>
    <cfRule type="containsText" dxfId="127" priority="81" operator="containsText" text="выберите --">
      <formula>NOT(ISERROR(SEARCH("выберите --",E191)))</formula>
    </cfRule>
    <cfRule type="cellIs" dxfId="126" priority="82" operator="equal">
      <formula>"""-- выберите --"""</formula>
    </cfRule>
    <cfRule type="cellIs" dxfId="125" priority="83" operator="equal">
      <formula>"'-- выберите --"</formula>
    </cfRule>
    <cfRule type="cellIs" dxfId="124" priority="84" operator="equal">
      <formula>0</formula>
    </cfRule>
    <cfRule type="cellIs" dxfId="123" priority="85" operator="equal">
      <formula>"нет"</formula>
    </cfRule>
  </conditionalFormatting>
  <conditionalFormatting sqref="E191">
    <cfRule type="cellIs" dxfId="122" priority="79" operator="equal">
      <formula>0</formula>
    </cfRule>
  </conditionalFormatting>
  <conditionalFormatting sqref="E191">
    <cfRule type="containsText" dxfId="121" priority="78" operator="containsText" text="выберите --">
      <formula>NOT(ISERROR(SEARCH("выберите --",E191)))</formula>
    </cfRule>
  </conditionalFormatting>
  <conditionalFormatting sqref="E191">
    <cfRule type="cellIs" dxfId="120" priority="77" operator="equal">
      <formula>0</formula>
    </cfRule>
  </conditionalFormatting>
  <conditionalFormatting sqref="E191">
    <cfRule type="containsText" dxfId="119" priority="76" operator="containsText" text="выберите --">
      <formula>NOT(ISERROR(SEARCH("выберите --",E191)))</formula>
    </cfRule>
  </conditionalFormatting>
  <conditionalFormatting sqref="E191">
    <cfRule type="cellIs" dxfId="118" priority="75" operator="equal">
      <formula>0</formula>
    </cfRule>
  </conditionalFormatting>
  <conditionalFormatting sqref="E191">
    <cfRule type="containsText" dxfId="117" priority="74" operator="containsText" text="выберите --">
      <formula>NOT(ISERROR(SEARCH("выберите --",E191)))</formula>
    </cfRule>
  </conditionalFormatting>
  <conditionalFormatting sqref="E191">
    <cfRule type="cellIs" dxfId="116" priority="72" operator="equal">
      <formula>0</formula>
    </cfRule>
    <cfRule type="cellIs" dxfId="115" priority="73" operator="equal">
      <formula>0</formula>
    </cfRule>
  </conditionalFormatting>
  <conditionalFormatting sqref="E191">
    <cfRule type="containsText" dxfId="114" priority="71" operator="containsText" text="выберите --">
      <formula>NOT(ISERROR(SEARCH("выберите --",E191)))</formula>
    </cfRule>
  </conditionalFormatting>
  <conditionalFormatting sqref="E191">
    <cfRule type="cellIs" dxfId="113" priority="69" operator="equal">
      <formula>0</formula>
    </cfRule>
    <cfRule type="cellIs" dxfId="112" priority="70" operator="equal">
      <formula>0</formula>
    </cfRule>
  </conditionalFormatting>
  <conditionalFormatting sqref="E191">
    <cfRule type="containsText" dxfId="111" priority="68" operator="containsText" text="выберите --">
      <formula>NOT(ISERROR(SEARCH("выберите --",E191)))</formula>
    </cfRule>
  </conditionalFormatting>
  <conditionalFormatting sqref="E191">
    <cfRule type="cellIs" dxfId="110" priority="66" operator="equal">
      <formula>0</formula>
    </cfRule>
    <cfRule type="cellIs" dxfId="109" priority="67" operator="equal">
      <formula>0</formula>
    </cfRule>
  </conditionalFormatting>
  <conditionalFormatting sqref="E191">
    <cfRule type="containsText" dxfId="108" priority="65" operator="containsText" text="выберите --">
      <formula>NOT(ISERROR(SEARCH("выберите --",E191)))</formula>
    </cfRule>
  </conditionalFormatting>
  <conditionalFormatting sqref="E191">
    <cfRule type="containsText" dxfId="107" priority="60" operator="containsText" text="выберите --">
      <formula>NOT(ISERROR(SEARCH("выберите --",E191)))</formula>
    </cfRule>
    <cfRule type="cellIs" dxfId="106" priority="61" operator="equal">
      <formula>"""-- выберите --"""</formula>
    </cfRule>
    <cfRule type="cellIs" dxfId="105" priority="62" operator="equal">
      <formula>"'-- выберите --"</formula>
    </cfRule>
    <cfRule type="cellIs" dxfId="104" priority="63" operator="equal">
      <formula>0</formula>
    </cfRule>
    <cfRule type="cellIs" dxfId="103" priority="64" operator="equal">
      <formula>"нет"</formula>
    </cfRule>
  </conditionalFormatting>
  <conditionalFormatting sqref="E191">
    <cfRule type="containsText" dxfId="102" priority="55" operator="containsText" text="выберите --">
      <formula>NOT(ISERROR(SEARCH("выберите --",E191)))</formula>
    </cfRule>
    <cfRule type="cellIs" dxfId="101" priority="56" operator="equal">
      <formula>"""-- выберите --"""</formula>
    </cfRule>
    <cfRule type="cellIs" dxfId="100" priority="57" operator="equal">
      <formula>"'-- выберите --"</formula>
    </cfRule>
    <cfRule type="cellIs" dxfId="99" priority="58" operator="equal">
      <formula>0</formula>
    </cfRule>
    <cfRule type="cellIs" dxfId="98" priority="59" operator="equal">
      <formula>"нет"</formula>
    </cfRule>
  </conditionalFormatting>
  <conditionalFormatting sqref="E191">
    <cfRule type="containsText" dxfId="97" priority="50" operator="containsText" text="выберите --">
      <formula>NOT(ISERROR(SEARCH("выберите --",E191)))</formula>
    </cfRule>
    <cfRule type="cellIs" dxfId="96" priority="51" operator="equal">
      <formula>"""-- выберите --"""</formula>
    </cfRule>
    <cfRule type="cellIs" dxfId="95" priority="52" operator="equal">
      <formula>"'-- выберите --"</formula>
    </cfRule>
    <cfRule type="cellIs" dxfId="94" priority="53" operator="equal">
      <formula>0</formula>
    </cfRule>
    <cfRule type="cellIs" dxfId="93" priority="54" operator="equal">
      <formula>"нет"</formula>
    </cfRule>
  </conditionalFormatting>
  <conditionalFormatting sqref="E191">
    <cfRule type="containsText" dxfId="92" priority="45" operator="containsText" text="выберите --">
      <formula>NOT(ISERROR(SEARCH("выберите --",E191)))</formula>
    </cfRule>
    <cfRule type="cellIs" dxfId="91" priority="46" operator="equal">
      <formula>"""-- выберите --"""</formula>
    </cfRule>
    <cfRule type="cellIs" dxfId="90" priority="47" operator="equal">
      <formula>"'-- выберите --"</formula>
    </cfRule>
    <cfRule type="cellIs" dxfId="89" priority="48" operator="equal">
      <formula>0</formula>
    </cfRule>
    <cfRule type="cellIs" dxfId="88" priority="49" operator="equal">
      <formula>"нет"</formula>
    </cfRule>
  </conditionalFormatting>
  <conditionalFormatting sqref="E191">
    <cfRule type="containsText" dxfId="87" priority="40" operator="containsText" text="выберите --">
      <formula>NOT(ISERROR(SEARCH("выберите --",E191)))</formula>
    </cfRule>
    <cfRule type="cellIs" dxfId="86" priority="41" operator="equal">
      <formula>"""-- выберите --"""</formula>
    </cfRule>
    <cfRule type="cellIs" dxfId="85" priority="42" operator="equal">
      <formula>"'-- выберите --"</formula>
    </cfRule>
    <cfRule type="cellIs" dxfId="84" priority="43" operator="equal">
      <formula>0</formula>
    </cfRule>
    <cfRule type="cellIs" dxfId="83" priority="44" operator="equal">
      <formula>"нет"</formula>
    </cfRule>
  </conditionalFormatting>
  <conditionalFormatting sqref="E191">
    <cfRule type="cellIs" dxfId="82" priority="39" operator="equal">
      <formula>"нет"</formula>
    </cfRule>
  </conditionalFormatting>
  <conditionalFormatting sqref="E191">
    <cfRule type="containsText" dxfId="81" priority="35" operator="containsText" text="выберите">
      <formula>NOT(ISERROR(SEARCH("выберите",E191)))</formula>
    </cfRule>
    <cfRule type="cellIs" dxfId="80" priority="36" operator="equal">
      <formula>0</formula>
    </cfRule>
    <cfRule type="cellIs" dxfId="79" priority="37" operator="equal">
      <formula>0</formula>
    </cfRule>
    <cfRule type="cellIs" dxfId="78" priority="38" operator="equal">
      <formula>"нет"</formula>
    </cfRule>
  </conditionalFormatting>
  <conditionalFormatting sqref="E191">
    <cfRule type="containsText" dxfId="77" priority="29" operator="containsText" text="выберите --">
      <formula>NOT(ISERROR(SEARCH("выберите --",E191)))</formula>
    </cfRule>
    <cfRule type="containsText" dxfId="76" priority="30" operator="containsText" text="выберите --">
      <formula>NOT(ISERROR(SEARCH("выберите --",E191)))</formula>
    </cfRule>
    <cfRule type="cellIs" dxfId="75" priority="31" operator="equal">
      <formula>"""-- выберите --"""</formula>
    </cfRule>
    <cfRule type="cellIs" dxfId="74" priority="32" operator="equal">
      <formula>"'-- выберите --"</formula>
    </cfRule>
    <cfRule type="cellIs" dxfId="73" priority="33" operator="equal">
      <formula>0</formula>
    </cfRule>
    <cfRule type="cellIs" dxfId="72" priority="34" operator="equal">
      <formula>"нет"</formula>
    </cfRule>
  </conditionalFormatting>
  <conditionalFormatting sqref="E191">
    <cfRule type="containsText" dxfId="71" priority="27" operator="containsText" text="&quot; выберите --&quot;">
      <formula>NOT(ISERROR(SEARCH(""" выберите --""",E191)))</formula>
    </cfRule>
    <cfRule type="containsText" dxfId="70" priority="28" operator="containsText" text="&quot;выберите&quot;">
      <formula>NOT(ISERROR(SEARCH("""выберите""",E191)))</formula>
    </cfRule>
  </conditionalFormatting>
  <conditionalFormatting sqref="E149">
    <cfRule type="cellIs" dxfId="57" priority="24" operator="equal">
      <formula>0</formula>
    </cfRule>
  </conditionalFormatting>
  <conditionalFormatting sqref="E149">
    <cfRule type="containsText" dxfId="56" priority="23" operator="containsText" text="выберите">
      <formula>NOT(ISERROR(SEARCH("выберите",E149)))</formula>
    </cfRule>
  </conditionalFormatting>
  <conditionalFormatting sqref="E149">
    <cfRule type="cellIs" dxfId="55" priority="20" operator="equal">
      <formula>"___%"</formula>
    </cfRule>
    <cfRule type="cellIs" dxfId="54" priority="21" operator="equal">
      <formula>"""___%"""</formula>
    </cfRule>
    <cfRule type="cellIs" dxfId="53" priority="22" operator="equal">
      <formula>0</formula>
    </cfRule>
  </conditionalFormatting>
  <conditionalFormatting sqref="D152">
    <cfRule type="cellIs" dxfId="52" priority="19" operator="equal">
      <formula>0</formula>
    </cfRule>
  </conditionalFormatting>
  <conditionalFormatting sqref="E152">
    <cfRule type="cellIs" dxfId="51" priority="18" operator="equal">
      <formula>0</formula>
    </cfRule>
  </conditionalFormatting>
  <conditionalFormatting sqref="E152">
    <cfRule type="cellIs" dxfId="50" priority="15" operator="equal">
      <formula>"___%"</formula>
    </cfRule>
    <cfRule type="cellIs" dxfId="49" priority="16" operator="equal">
      <formula>"""___%"""</formula>
    </cfRule>
    <cfRule type="cellIs" dxfId="48" priority="17" operator="equal">
      <formula>0</formula>
    </cfRule>
  </conditionalFormatting>
  <conditionalFormatting sqref="E155">
    <cfRule type="cellIs" dxfId="47" priority="14" operator="equal">
      <formula>0</formula>
    </cfRule>
  </conditionalFormatting>
  <conditionalFormatting sqref="E155">
    <cfRule type="cellIs" dxfId="46" priority="11" operator="equal">
      <formula>"___%"</formula>
    </cfRule>
    <cfRule type="cellIs" dxfId="45" priority="12" operator="equal">
      <formula>"""___%"""</formula>
    </cfRule>
    <cfRule type="cellIs" dxfId="44" priority="13" operator="equal">
      <formula>0</formula>
    </cfRule>
  </conditionalFormatting>
  <conditionalFormatting sqref="E155">
    <cfRule type="cellIs" dxfId="43" priority="10" operator="equal">
      <formula>0</formula>
    </cfRule>
  </conditionalFormatting>
  <conditionalFormatting sqref="E155">
    <cfRule type="cellIs" dxfId="42" priority="9" operator="equal">
      <formula>0</formula>
    </cfRule>
  </conditionalFormatting>
  <conditionalFormatting sqref="D197">
    <cfRule type="cellIs" dxfId="41" priority="8" operator="equal">
      <formula>0</formula>
    </cfRule>
  </conditionalFormatting>
  <conditionalFormatting sqref="E207">
    <cfRule type="cellIs" dxfId="25" priority="7" operator="equal">
      <formula>0</formula>
    </cfRule>
  </conditionalFormatting>
  <conditionalFormatting sqref="E207">
    <cfRule type="cellIs" dxfId="19" priority="6" operator="equal">
      <formula>0</formula>
    </cfRule>
  </conditionalFormatting>
  <conditionalFormatting sqref="C284:E284">
    <cfRule type="containsText" dxfId="17" priority="5" operator="containsText" text="выберите">
      <formula>NOT(ISERROR(SEARCH("выберите",C284)))</formula>
    </cfRule>
  </conditionalFormatting>
  <conditionalFormatting sqref="E214">
    <cfRule type="cellIs" dxfId="15" priority="4" operator="equal">
      <formula>0</formula>
    </cfRule>
  </conditionalFormatting>
  <conditionalFormatting sqref="E214">
    <cfRule type="cellIs" dxfId="9" priority="3" operator="equal">
      <formula>0</formula>
    </cfRule>
  </conditionalFormatting>
  <conditionalFormatting sqref="E213">
    <cfRule type="cellIs" dxfId="7" priority="2" operator="equal">
      <formula>0</formula>
    </cfRule>
  </conditionalFormatting>
  <conditionalFormatting sqref="E213">
    <cfRule type="cellIs" dxfId="1" priority="1" operator="equal">
      <formula>0</formula>
    </cfRule>
  </conditionalFormatting>
  <dataValidations xWindow="679" yWindow="476" count="16">
    <dataValidation type="list" allowBlank="1" showInputMessage="1" showErrorMessage="1" sqref="D155:D156 D149 D204:D205 D152 D197:D198">
      <formula1>динамика</formula1>
    </dataValidation>
    <dataValidation type="list" allowBlank="1" showInputMessage="1" showErrorMessage="1" sqref="C220:E220">
      <formula1>модель</formula1>
    </dataValidation>
    <dataValidation type="list" allowBlank="1" showInputMessage="1" showErrorMessage="1" sqref="D221">
      <formula1>цена</formula1>
    </dataValidation>
    <dataValidation type="list" allowBlank="1" showInputMessage="1" showErrorMessage="1" sqref="D239:E239">
      <formula1>приоритет</formula1>
    </dataValidation>
    <dataValidation type="list" allowBlank="1" showInputMessage="1" showErrorMessage="1" sqref="E258:E265">
      <formula1>значимость</formula1>
    </dataValidation>
    <dataValidation type="list" allowBlank="1" showInputMessage="1" showErrorMessage="1" sqref="E250:E257">
      <formula1>оценка</formula1>
    </dataValidation>
    <dataValidation type="list" allowBlank="1" showInputMessage="1" showErrorMessage="1" sqref="E188:E193 E218 E277 E199:E201 E241:E246 E154 D267:E276 D77:D94 E168:E171 E222:E230 E176:E186 E283">
      <formula1>Выбор</formula1>
    </dataValidation>
    <dataValidation type="list" allowBlank="1" showInputMessage="1" showErrorMessage="1" sqref="E278">
      <formula1>проц</formula1>
    </dataValidation>
    <dataValidation type="list" allowBlank="1" showInputMessage="1" showErrorMessage="1" sqref="C24">
      <formula1>Специализация</formula1>
    </dataValidation>
    <dataValidation type="list" allowBlank="1" showInputMessage="1" showErrorMessage="1" sqref="C61:E73">
      <formula1>геогр</formula1>
    </dataValidation>
    <dataValidation type="list" allowBlank="1" showInputMessage="1" showErrorMessage="1" sqref="D97">
      <formula1>Языки</formula1>
    </dataValidation>
    <dataValidation type="list" allowBlank="1" showInputMessage="1" showErrorMessage="1" sqref="E148">
      <formula1>офис_долл</formula1>
    </dataValidation>
    <dataValidation type="list" allowBlank="1" showInputMessage="1" showErrorMessage="1" sqref="E195">
      <formula1>выручка</formula1>
    </dataValidation>
    <dataValidation type="list" allowBlank="1" showInputMessage="1" showErrorMessage="1" sqref="E248:E249">
      <formula1>динамика_лучше</formula1>
    </dataValidation>
    <dataValidation type="list" allowBlank="1" showInputMessage="1" showErrorMessage="1" sqref="D279:E282">
      <formula1>воздействие</formula1>
    </dataValidation>
    <dataValidation type="list" allowBlank="1" showInputMessage="1" showErrorMessage="1" errorTitle="Ошибка" error="Данные можно выбрать только из списка" sqref="E12:E23 E76:E95 E98:E142">
      <formula1>Выбор</formula1>
    </dataValidation>
  </dataValidations>
  <hyperlinks>
    <hyperlink ref="A285" r:id="rId1" display="http://www.russoft.ru/reports"/>
  </hyperlinks>
  <pageMargins left="0.51181102362204722" right="0.51181102362204722" top="0.74803149606299213" bottom="0.74803149606299213" header="0.31496062992125984" footer="0.31496062992125984"/>
  <pageSetup paperSize="9" scale="91" fitToHeight="34" orientation="portrait" horizontalDpi="300" verticalDpi="0" r:id="rId2"/>
  <headerFooter>
    <oddHeader xml:space="preserve">&amp;CАнкета 13-го ежегодного исследования рынка ПО
</oddHeader>
    <oddFooter>&amp;CНП "РУССОФТ", 2016 год
стр. &amp;P из &amp;N</oddFooter>
  </headerFooter>
  <rowBreaks count="6" manualBreakCount="6">
    <brk id="41" max="4" man="1"/>
    <brk id="73" max="4" man="1"/>
    <brk id="125" max="4" man="1"/>
    <brk id="167" max="4" man="1"/>
    <brk id="210" max="4" man="1"/>
    <brk id="249" max="4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37" operator="containsText" id="{8EA74BCB-6A31-47F0-BCA1-80A36C900B36}">
            <xm:f>NOT(ISERROR(SEARCH("выберите",E241)))</xm:f>
            <xm:f>"выберите"</xm:f>
            <x14:dxf>
              <fill>
                <patternFill>
                  <bgColor theme="7" tint="0.59996337778862885"/>
                </patternFill>
              </fill>
            </x14:dxf>
          </x14:cfRule>
          <xm:sqref>E241</xm:sqref>
        </x14:conditionalFormatting>
        <x14:conditionalFormatting xmlns:xm="http://schemas.microsoft.com/office/excel/2006/main">
          <x14:cfRule type="containsText" priority="1734" operator="containsText" id="{E46840A4-8248-4E67-ADBD-7725CC874B8D}">
            <xm:f>NOT(ISERROR(SEARCH("выберите",E242)))</xm:f>
            <xm:f>"выберите"</xm:f>
            <x14:dxf>
              <fill>
                <patternFill>
                  <bgColor theme="7" tint="0.59996337778862885"/>
                </patternFill>
              </fill>
            </x14:dxf>
          </x14:cfRule>
          <xm:sqref>E242:E246</xm:sqref>
        </x14:conditionalFormatting>
        <x14:conditionalFormatting xmlns:xm="http://schemas.microsoft.com/office/excel/2006/main">
          <x14:cfRule type="containsText" priority="1680" operator="containsText" id="{7262CF0D-2C53-45E6-B3F3-91BB469CCFE6}">
            <xm:f>NOT(ISERROR(SEARCH("выберите",E222)))</xm:f>
            <xm:f>"выберите"</xm:f>
            <x14:dxf>
              <fill>
                <patternFill>
                  <bgColor theme="7" tint="0.59996337778862885"/>
                </patternFill>
              </fill>
            </x14:dxf>
          </x14:cfRule>
          <xm:sqref>E222:E230</xm:sqref>
        </x14:conditionalFormatting>
        <x14:conditionalFormatting xmlns:xm="http://schemas.microsoft.com/office/excel/2006/main">
          <x14:cfRule type="containsText" priority="1579" operator="containsText" id="{D0ABD102-E269-4680-94F3-D60A5D9B48DF}">
            <xm:f>NOT(ISERROR(SEARCH("выберите",E188)))</xm:f>
            <xm:f>"выберите"</xm:f>
            <x14:dxf>
              <fill>
                <patternFill>
                  <bgColor theme="7" tint="0.59996337778862885"/>
                </patternFill>
              </fill>
            </x14:dxf>
          </x14:cfRule>
          <xm:sqref>E188:E190 E192</xm:sqref>
        </x14:conditionalFormatting>
        <x14:conditionalFormatting xmlns:xm="http://schemas.microsoft.com/office/excel/2006/main">
          <x14:cfRule type="containsText" priority="1433" operator="containsText" id="{7E7A2781-B13E-49CE-A9C0-8918EEB905C8}">
            <xm:f>NOT(ISERROR(SEARCH("выберите",E176)))</xm:f>
            <xm:f>"выберите"</xm:f>
            <x14:dxf>
              <fill>
                <patternFill>
                  <bgColor theme="7" tint="0.59996337778862885"/>
                </patternFill>
              </fill>
            </x14:dxf>
          </x14:cfRule>
          <xm:sqref>E176:E186</xm:sqref>
        </x14:conditionalFormatting>
        <x14:conditionalFormatting xmlns:xm="http://schemas.microsoft.com/office/excel/2006/main">
          <x14:cfRule type="containsText" priority="1245" operator="containsText" id="{43FD9BEF-2972-407E-BFAA-97320D1E7C2B}">
            <xm:f>NOT(ISERROR(SEARCH("выберите",E168)))</xm:f>
            <xm:f>"выберите"</xm:f>
            <x14:dxf>
              <fill>
                <patternFill>
                  <bgColor theme="7" tint="0.59996337778862885"/>
                </patternFill>
              </fill>
            </x14:dxf>
          </x14:cfRule>
          <xm:sqref>E168:E171</xm:sqref>
        </x14:conditionalFormatting>
        <x14:conditionalFormatting xmlns:xm="http://schemas.microsoft.com/office/excel/2006/main">
          <x14:cfRule type="containsText" priority="1016" operator="containsText" id="{18A88CAC-AB75-4970-BE40-C14033397616}">
            <xm:f>NOT(ISERROR(SEARCH("выберите",E98)))</xm:f>
            <xm:f>"выберите"</xm:f>
            <x14:dxf>
              <fill>
                <patternFill>
                  <bgColor theme="7" tint="0.59996337778862885"/>
                </patternFill>
              </fill>
            </x14:dxf>
          </x14:cfRule>
          <xm:sqref>E98:E142</xm:sqref>
        </x14:conditionalFormatting>
        <x14:conditionalFormatting xmlns:xm="http://schemas.microsoft.com/office/excel/2006/main">
          <x14:cfRule type="containsText" priority="753" operator="containsText" id="{6E7FEF47-F2A9-4464-A44F-A4DF8FA43B1D}">
            <xm:f>NOT(ISERROR(SEARCH("выберите",E76)))</xm:f>
            <xm:f>"выберите"</xm:f>
            <x14:dxf>
              <fill>
                <patternFill>
                  <bgColor theme="7" tint="0.59996337778862885"/>
                </patternFill>
              </fill>
            </x14:dxf>
          </x14:cfRule>
          <xm:sqref>E76:E95</xm:sqref>
        </x14:conditionalFormatting>
        <x14:conditionalFormatting xmlns:xm="http://schemas.microsoft.com/office/excel/2006/main">
          <x14:cfRule type="containsText" priority="469" operator="containsText" id="{DFA485A9-E0FF-474F-9CC1-9AC15635ABA2}">
            <xm:f>NOT(ISERROR(SEARCH("выберите",C61)))</xm:f>
            <xm:f>"выберите"</xm:f>
            <x14:dxf>
              <fill>
                <patternFill>
                  <bgColor theme="7" tint="0.59996337778862885"/>
                </patternFill>
              </fill>
            </x14:dxf>
          </x14:cfRule>
          <xm:sqref>C61:E73</xm:sqref>
        </x14:conditionalFormatting>
        <x14:conditionalFormatting xmlns:xm="http://schemas.microsoft.com/office/excel/2006/main">
          <x14:cfRule type="containsText" priority="174" operator="containsText" id="{1A1B2021-28B2-4838-B3DA-FDBC929C35F6}">
            <xm:f>NOT(ISERROR(SEARCH("выберите",E12)))</xm:f>
            <xm:f>"выберите"</xm:f>
            <x14:dxf>
              <fill>
                <patternFill>
                  <bgColor theme="7" tint="0.59996337778862885"/>
                </patternFill>
              </fill>
            </x14:dxf>
          </x14:cfRule>
          <xm:sqref>E12:E23</xm:sqref>
        </x14:conditionalFormatting>
        <x14:conditionalFormatting xmlns:xm="http://schemas.microsoft.com/office/excel/2006/main">
          <x14:cfRule type="containsText" priority="26" operator="containsText" id="{420A7196-83BB-4062-AA8A-F482EB5E1DCF}">
            <xm:f>NOT(ISERROR(SEARCH("выберите",E191)))</xm:f>
            <xm:f>"выберите"</xm:f>
            <x14:dxf>
              <fill>
                <patternFill>
                  <bgColor theme="7" tint="0.59996337778862885"/>
                </patternFill>
              </fill>
            </x14:dxf>
          </x14:cfRule>
          <xm:sqref>E191</xm:sqref>
        </x14:conditionalFormatting>
        <x14:conditionalFormatting xmlns:xm="http://schemas.microsoft.com/office/excel/2006/main">
          <x14:cfRule type="containsText" priority="25" operator="containsText" id="{87F6EE13-60E1-4CA8-B0C3-8032C25FC099}">
            <xm:f>NOT(ISERROR(SEARCH("выберите --",D267)))</xm:f>
            <xm:f>"выберите --"</xm:f>
            <x14:dxf>
              <fill>
                <patternFill>
                  <bgColor theme="7" tint="0.59996337778862885"/>
                </patternFill>
              </fill>
            </x14:dxf>
          </x14:cfRule>
          <xm:sqref>D267:E276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HF19"/>
  <sheetViews>
    <sheetView workbookViewId="0">
      <pane xSplit="2" ySplit="5" topLeftCell="GM15" activePane="bottomRight" state="frozen"/>
      <selection pane="topRight" activeCell="C1" sqref="C1"/>
      <selection pane="bottomLeft" activeCell="A6" sqref="A6"/>
      <selection pane="bottomRight" activeCell="HE4" sqref="HE4"/>
    </sheetView>
  </sheetViews>
  <sheetFormatPr defaultRowHeight="15" x14ac:dyDescent="0.25"/>
  <cols>
    <col min="1" max="1" width="4.140625" customWidth="1"/>
    <col min="2" max="3" width="12.140625" customWidth="1"/>
    <col min="4" max="4" width="11.140625" customWidth="1"/>
    <col min="5" max="5" width="13.7109375" customWidth="1"/>
    <col min="6" max="6" width="11.140625" customWidth="1"/>
    <col min="7" max="7" width="12.7109375" customWidth="1"/>
    <col min="8" max="8" width="12.28515625" customWidth="1"/>
    <col min="9" max="9" width="11.85546875" customWidth="1"/>
    <col min="10" max="10" width="12.28515625" customWidth="1"/>
    <col min="11" max="17" width="4.7109375" customWidth="1"/>
    <col min="18" max="19" width="5.7109375" customWidth="1"/>
    <col min="20" max="20" width="6.5703125" customWidth="1"/>
    <col min="21" max="21" width="4.7109375" customWidth="1"/>
    <col min="22" max="22" width="15.7109375" customWidth="1"/>
    <col min="23" max="23" width="4" style="16" customWidth="1"/>
    <col min="24" max="95" width="4.7109375" customWidth="1"/>
    <col min="96" max="96" width="4" style="16" customWidth="1"/>
    <col min="97" max="135" width="4.7109375" customWidth="1"/>
    <col min="136" max="136" width="4" style="16" customWidth="1"/>
    <col min="137" max="155" width="4.7109375" customWidth="1"/>
    <col min="156" max="156" width="15" customWidth="1"/>
    <col min="157" max="157" width="4" style="16" customWidth="1"/>
    <col min="159" max="182" width="4.7109375" customWidth="1"/>
    <col min="183" max="183" width="11.28515625" customWidth="1"/>
    <col min="184" max="198" width="4.7109375" customWidth="1"/>
    <col min="199" max="199" width="11.28515625" customWidth="1"/>
    <col min="200" max="200" width="4" style="16" customWidth="1"/>
    <col min="201" max="206" width="4.7109375" customWidth="1"/>
    <col min="207" max="207" width="4" style="16" customWidth="1"/>
    <col min="208" max="208" width="4.7109375" customWidth="1"/>
    <col min="209" max="209" width="8.42578125" customWidth="1"/>
    <col min="210" max="212" width="4.7109375" customWidth="1"/>
  </cols>
  <sheetData>
    <row r="1" spans="1:214" ht="15.75" thickBot="1" x14ac:dyDescent="0.3">
      <c r="A1" s="189" t="s">
        <v>220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1"/>
      <c r="X1" s="189" t="s">
        <v>221</v>
      </c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  <c r="CC1" s="190"/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0"/>
      <c r="CO1" s="190"/>
      <c r="CP1" s="190"/>
      <c r="CQ1" s="191"/>
      <c r="CS1" s="189" t="s">
        <v>224</v>
      </c>
      <c r="CT1" s="190"/>
      <c r="CU1" s="190"/>
      <c r="CV1" s="190"/>
      <c r="CW1" s="190"/>
      <c r="CX1" s="190"/>
      <c r="CY1" s="190"/>
      <c r="CZ1" s="190"/>
      <c r="DA1" s="190"/>
      <c r="DB1" s="190"/>
      <c r="DC1" s="190"/>
      <c r="DD1" s="190"/>
      <c r="DE1" s="190"/>
      <c r="DF1" s="190"/>
      <c r="DG1" s="190"/>
      <c r="DH1" s="190"/>
      <c r="DI1" s="190"/>
      <c r="DJ1" s="190"/>
      <c r="DK1" s="190"/>
      <c r="DL1" s="190"/>
      <c r="DM1" s="190"/>
      <c r="DN1" s="190"/>
      <c r="DO1" s="190"/>
      <c r="DP1" s="190"/>
      <c r="DQ1" s="190"/>
      <c r="DR1" s="190"/>
      <c r="DS1" s="190"/>
      <c r="DT1" s="190"/>
      <c r="DU1" s="190"/>
      <c r="DV1" s="190"/>
      <c r="DW1" s="190"/>
      <c r="DX1" s="190"/>
      <c r="DY1" s="190"/>
      <c r="DZ1" s="190"/>
      <c r="EA1" s="190"/>
      <c r="EB1" s="190"/>
      <c r="EC1" s="190"/>
      <c r="ED1" s="190"/>
      <c r="EE1" s="191"/>
      <c r="EG1" s="189" t="s">
        <v>226</v>
      </c>
      <c r="EH1" s="190"/>
      <c r="EI1" s="190"/>
      <c r="EJ1" s="190"/>
      <c r="EK1" s="190"/>
      <c r="EL1" s="190"/>
      <c r="EM1" s="190"/>
      <c r="EN1" s="190"/>
      <c r="EO1" s="190"/>
      <c r="EP1" s="190"/>
      <c r="EQ1" s="190"/>
      <c r="ER1" s="190"/>
      <c r="ES1" s="190"/>
      <c r="ET1" s="190"/>
      <c r="EU1" s="190"/>
      <c r="EV1" s="190"/>
      <c r="EW1" s="190"/>
      <c r="EX1" s="190"/>
      <c r="EY1" s="190"/>
      <c r="EZ1" s="191"/>
      <c r="FB1" s="189" t="s">
        <v>228</v>
      </c>
      <c r="FC1" s="190"/>
      <c r="FD1" s="190"/>
      <c r="FE1" s="190"/>
      <c r="FF1" s="190"/>
      <c r="FG1" s="190"/>
      <c r="FH1" s="190"/>
      <c r="FI1" s="190"/>
      <c r="FJ1" s="190"/>
      <c r="FK1" s="190"/>
      <c r="FL1" s="190"/>
      <c r="FM1" s="190"/>
      <c r="FN1" s="190"/>
      <c r="FO1" s="190"/>
      <c r="FP1" s="190"/>
      <c r="FQ1" s="190"/>
      <c r="FR1" s="190"/>
      <c r="FS1" s="190"/>
      <c r="FT1" s="190"/>
      <c r="FU1" s="190"/>
      <c r="FV1" s="190"/>
      <c r="FW1" s="190"/>
      <c r="FX1" s="190"/>
      <c r="FY1" s="190"/>
      <c r="FZ1" s="190"/>
      <c r="GA1" s="190"/>
      <c r="GB1" s="190"/>
      <c r="GC1" s="190"/>
      <c r="GD1" s="190"/>
      <c r="GE1" s="190"/>
      <c r="GF1" s="190"/>
      <c r="GG1" s="190"/>
      <c r="GH1" s="190"/>
      <c r="GI1" s="190"/>
      <c r="GJ1" s="190"/>
      <c r="GK1" s="190"/>
      <c r="GL1" s="190"/>
      <c r="GM1" s="190"/>
      <c r="GN1" s="190"/>
      <c r="GO1" s="190"/>
      <c r="GP1" s="190"/>
      <c r="GQ1" s="191"/>
      <c r="GS1" s="189" t="s">
        <v>238</v>
      </c>
      <c r="GT1" s="190"/>
      <c r="GU1" s="190"/>
      <c r="GV1" s="190"/>
      <c r="GW1" s="190"/>
      <c r="GX1" s="191"/>
      <c r="GZ1" t="s">
        <v>242</v>
      </c>
    </row>
    <row r="2" spans="1:214" s="14" customFormat="1" ht="21.75" customHeight="1" thickBot="1" x14ac:dyDescent="0.3">
      <c r="A2" s="218" t="s">
        <v>0</v>
      </c>
      <c r="B2" s="216" t="str">
        <f>анкета!A3</f>
        <v>1. Название компании (Рус.)</v>
      </c>
      <c r="C2" s="216" t="str">
        <f>анкета!A4</f>
        <v>2. Название компании (Англ.)</v>
      </c>
      <c r="D2" s="216" t="str">
        <f>анкета!A5</f>
        <v>3. Год основания компании</v>
      </c>
      <c r="E2" s="216" t="str">
        <f>анкета!A6</f>
        <v>4. Головной офис компании в России (город)</v>
      </c>
      <c r="F2" s="216" t="str">
        <f>анкета!A7</f>
        <v>5. Адрес веб-сайта компании</v>
      </c>
      <c r="G2" s="216" t="str">
        <f>анкета!A8</f>
        <v>6. Адрес электронной почты</v>
      </c>
      <c r="H2" s="216" t="str">
        <f>анкета!A9</f>
        <v>7. Контактный телефон</v>
      </c>
      <c r="I2" s="216" t="str">
        <f>анкета!A10</f>
        <v>8. Контактное лицо - ФИО</v>
      </c>
      <c r="J2" s="213" t="str">
        <f>анкета!A11</f>
        <v xml:space="preserve">                                          - должность</v>
      </c>
      <c r="K2" s="183" t="str">
        <f>анкета!A12</f>
        <v>9. Специализация компании.                                                Отметьте все необходимое (хотя бы 1 вариант)</v>
      </c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4"/>
      <c r="W2" s="15"/>
      <c r="X2" s="207" t="str">
        <f>анкета!A27</f>
        <v>Удаленные центры разработки</v>
      </c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9"/>
      <c r="BH2" s="207" t="s">
        <v>28</v>
      </c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9"/>
      <c r="CR2" s="15"/>
      <c r="CS2" s="204" t="s">
        <v>225</v>
      </c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6"/>
      <c r="EF2" s="15"/>
      <c r="EG2" s="183" t="s">
        <v>227</v>
      </c>
      <c r="EH2" s="187"/>
      <c r="EI2" s="187"/>
      <c r="EJ2" s="187"/>
      <c r="EK2" s="187"/>
      <c r="EL2" s="187"/>
      <c r="EM2" s="187"/>
      <c r="EN2" s="187"/>
      <c r="EO2" s="187"/>
      <c r="EP2" s="187"/>
      <c r="EQ2" s="187"/>
      <c r="ER2" s="187"/>
      <c r="ES2" s="187"/>
      <c r="ET2" s="187"/>
      <c r="EU2" s="187"/>
      <c r="EV2" s="187"/>
      <c r="EW2" s="187"/>
      <c r="EX2" s="187"/>
      <c r="EY2" s="187"/>
      <c r="EZ2" s="184"/>
      <c r="FA2" s="16"/>
      <c r="FB2" s="180" t="s">
        <v>229</v>
      </c>
      <c r="FC2" s="183" t="s">
        <v>230</v>
      </c>
      <c r="FD2" s="187"/>
      <c r="FE2" s="187"/>
      <c r="FF2" s="187"/>
      <c r="FG2" s="187"/>
      <c r="FH2" s="187"/>
      <c r="FI2" s="187"/>
      <c r="FJ2" s="184"/>
      <c r="FK2" s="195" t="s">
        <v>231</v>
      </c>
      <c r="FL2" s="196"/>
      <c r="FM2" s="196"/>
      <c r="FN2" s="196"/>
      <c r="FO2" s="196"/>
      <c r="FP2" s="197"/>
      <c r="FQ2" s="183" t="s">
        <v>95</v>
      </c>
      <c r="FR2" s="187"/>
      <c r="FS2" s="187"/>
      <c r="FT2" s="187"/>
      <c r="FU2" s="187"/>
      <c r="FV2" s="187"/>
      <c r="FW2" s="187"/>
      <c r="FX2" s="187"/>
      <c r="FY2" s="187"/>
      <c r="FZ2" s="187"/>
      <c r="GA2" s="184"/>
      <c r="GB2" s="183" t="s">
        <v>67</v>
      </c>
      <c r="GC2" s="187"/>
      <c r="GD2" s="187"/>
      <c r="GE2" s="187"/>
      <c r="GF2" s="187"/>
      <c r="GG2" s="187"/>
      <c r="GH2" s="187"/>
      <c r="GI2" s="187"/>
      <c r="GJ2" s="187"/>
      <c r="GK2" s="187"/>
      <c r="GL2" s="187"/>
      <c r="GM2" s="187"/>
      <c r="GN2" s="187"/>
      <c r="GO2" s="187"/>
      <c r="GP2" s="187"/>
      <c r="GQ2" s="184"/>
      <c r="GR2" s="16"/>
      <c r="GS2" s="183" t="s">
        <v>239</v>
      </c>
      <c r="GT2" s="187"/>
      <c r="GU2" s="187"/>
      <c r="GV2" s="184"/>
      <c r="GW2" s="180" t="s">
        <v>240</v>
      </c>
      <c r="GX2" s="180" t="s">
        <v>241</v>
      </c>
      <c r="GY2" s="16"/>
      <c r="GZ2" s="180" t="s">
        <v>243</v>
      </c>
      <c r="HA2" s="183" t="s">
        <v>247</v>
      </c>
      <c r="HB2" s="184"/>
      <c r="HC2" s="180" t="s">
        <v>245</v>
      </c>
      <c r="HD2" s="180" t="s">
        <v>246</v>
      </c>
      <c r="HE2" s="183" t="s">
        <v>248</v>
      </c>
      <c r="HF2" s="184"/>
    </row>
    <row r="3" spans="1:214" s="14" customFormat="1" ht="15.75" thickBot="1" x14ac:dyDescent="0.3">
      <c r="A3" s="219"/>
      <c r="B3" s="103"/>
      <c r="C3" s="103"/>
      <c r="D3" s="103"/>
      <c r="E3" s="103"/>
      <c r="F3" s="103"/>
      <c r="G3" s="103"/>
      <c r="H3" s="103"/>
      <c r="I3" s="103"/>
      <c r="J3" s="214"/>
      <c r="K3" s="185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6"/>
      <c r="W3" s="15"/>
      <c r="X3" s="210">
        <v>2015</v>
      </c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2"/>
      <c r="AJ3" s="210">
        <v>2016</v>
      </c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2"/>
      <c r="AV3" s="210">
        <v>2017</v>
      </c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2"/>
      <c r="BH3" s="210">
        <v>2015</v>
      </c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2"/>
      <c r="BT3" s="210">
        <v>2016</v>
      </c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2"/>
      <c r="CF3" s="210">
        <v>2017</v>
      </c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2"/>
      <c r="CR3" s="15"/>
      <c r="CS3" s="204">
        <v>2015</v>
      </c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6"/>
      <c r="DF3" s="204">
        <v>2016</v>
      </c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6"/>
      <c r="DS3" s="204">
        <v>2016</v>
      </c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6"/>
      <c r="EF3" s="15"/>
      <c r="EG3" s="192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4"/>
      <c r="FA3" s="16"/>
      <c r="FB3" s="181"/>
      <c r="FC3" s="185"/>
      <c r="FD3" s="188"/>
      <c r="FE3" s="188"/>
      <c r="FF3" s="188"/>
      <c r="FG3" s="188"/>
      <c r="FH3" s="188"/>
      <c r="FI3" s="188"/>
      <c r="FJ3" s="186"/>
      <c r="FK3" s="198"/>
      <c r="FL3" s="199"/>
      <c r="FM3" s="199"/>
      <c r="FN3" s="199"/>
      <c r="FO3" s="199"/>
      <c r="FP3" s="200"/>
      <c r="FQ3" s="185"/>
      <c r="FR3" s="188"/>
      <c r="FS3" s="188"/>
      <c r="FT3" s="188"/>
      <c r="FU3" s="188"/>
      <c r="FV3" s="188"/>
      <c r="FW3" s="188"/>
      <c r="FX3" s="188"/>
      <c r="FY3" s="188"/>
      <c r="FZ3" s="188"/>
      <c r="GA3" s="186"/>
      <c r="GB3" s="185"/>
      <c r="GC3" s="188"/>
      <c r="GD3" s="188"/>
      <c r="GE3" s="188"/>
      <c r="GF3" s="188"/>
      <c r="GG3" s="188"/>
      <c r="GH3" s="188"/>
      <c r="GI3" s="188"/>
      <c r="GJ3" s="188"/>
      <c r="GK3" s="188"/>
      <c r="GL3" s="188"/>
      <c r="GM3" s="188"/>
      <c r="GN3" s="188"/>
      <c r="GO3" s="188"/>
      <c r="GP3" s="188"/>
      <c r="GQ3" s="186"/>
      <c r="GR3" s="16"/>
      <c r="GS3" s="192"/>
      <c r="GT3" s="193"/>
      <c r="GU3" s="193"/>
      <c r="GV3" s="194"/>
      <c r="GW3" s="181"/>
      <c r="GX3" s="181"/>
      <c r="GY3" s="16"/>
      <c r="GZ3" s="181"/>
      <c r="HA3" s="185"/>
      <c r="HB3" s="186"/>
      <c r="HC3" s="181"/>
      <c r="HD3" s="181"/>
      <c r="HE3" s="185"/>
      <c r="HF3" s="186"/>
    </row>
    <row r="4" spans="1:214" s="14" customFormat="1" ht="200.1" customHeight="1" thickBot="1" x14ac:dyDescent="0.3">
      <c r="A4" s="220"/>
      <c r="B4" s="217"/>
      <c r="C4" s="217"/>
      <c r="D4" s="217"/>
      <c r="E4" s="217"/>
      <c r="F4" s="217"/>
      <c r="G4" s="217"/>
      <c r="H4" s="217"/>
      <c r="I4" s="217"/>
      <c r="J4" s="215"/>
      <c r="K4" s="45" t="str">
        <f>анкета!B12</f>
        <v>Заказная разработка</v>
      </c>
      <c r="L4" s="46" t="str">
        <f>анкета!B13</f>
        <v>Мобильные приложения</v>
      </c>
      <c r="M4" s="46" t="str">
        <f>анкета!B14</f>
        <v>Разработка сайтов</v>
      </c>
      <c r="N4" s="46" t="str">
        <f>анкета!B15</f>
        <v>Компьютерные игры</v>
      </c>
      <c r="O4" s="46" t="s">
        <v>217</v>
      </c>
      <c r="P4" s="46" t="str">
        <f>анкета!B17</f>
        <v>Навигационные системы</v>
      </c>
      <c r="Q4" s="46" t="str">
        <f>анкета!B18</f>
        <v>Геоинформационные системы (ГИС)</v>
      </c>
      <c r="R4" s="46" t="s">
        <v>218</v>
      </c>
      <c r="S4" s="46" t="str">
        <f>анкета!B20</f>
        <v>Решения в сфере информационной безопасности</v>
      </c>
      <c r="T4" s="46" t="s">
        <v>219</v>
      </c>
      <c r="U4" s="46" t="str">
        <f>анкета!B22</f>
        <v>Проведение научных исследований</v>
      </c>
      <c r="V4" s="44" t="str">
        <f>анкета!B23</f>
        <v>Другое</v>
      </c>
      <c r="W4" s="15"/>
      <c r="X4" s="37" t="str">
        <f>анкета!A29</f>
        <v>В других городах России</v>
      </c>
      <c r="Y4" s="38" t="str">
        <f>анкета!A30</f>
        <v>В городах Беларуси</v>
      </c>
      <c r="Z4" s="38" t="str">
        <f>анкета!A31</f>
        <v>В городах Украины</v>
      </c>
      <c r="AA4" s="38" t="str">
        <f>анкета!A32</f>
        <v>В других странах бывшего СССР</v>
      </c>
      <c r="AB4" s="38" t="str">
        <f>анкета!A33</f>
        <v>В США или Канаде</v>
      </c>
      <c r="AC4" s="38" t="str">
        <f>анкета!A34</f>
        <v>В странах Западной Европы</v>
      </c>
      <c r="AD4" s="38" t="str">
        <f>анкета!A35</f>
        <v>В странах Центральной и Восточной Европы</v>
      </c>
      <c r="AE4" s="38" t="str">
        <f>анкета!A36</f>
        <v>В странах Юго-Восточной Азии</v>
      </c>
      <c r="AF4" s="38" t="str">
        <f>анкета!A37</f>
        <v>В странах Африки </v>
      </c>
      <c r="AG4" s="38" t="str">
        <f>анкета!A38</f>
        <v>В странах Южной и Центральной Америки</v>
      </c>
      <c r="AH4" s="38" t="str">
        <f>анкета!A39</f>
        <v>В странах Ближнего Востока</v>
      </c>
      <c r="AI4" s="39" t="str">
        <f>анкета!A41</f>
        <v>Нет центров разработки</v>
      </c>
      <c r="AJ4" s="37" t="str">
        <f>X4</f>
        <v>В других городах России</v>
      </c>
      <c r="AK4" s="38" t="str">
        <f t="shared" ref="AK4:AU4" si="0">Y4</f>
        <v>В городах Беларуси</v>
      </c>
      <c r="AL4" s="38" t="str">
        <f t="shared" si="0"/>
        <v>В городах Украины</v>
      </c>
      <c r="AM4" s="38" t="str">
        <f t="shared" si="0"/>
        <v>В других странах бывшего СССР</v>
      </c>
      <c r="AN4" s="38" t="str">
        <f t="shared" si="0"/>
        <v>В США или Канаде</v>
      </c>
      <c r="AO4" s="38" t="str">
        <f t="shared" si="0"/>
        <v>В странах Западной Европы</v>
      </c>
      <c r="AP4" s="38" t="str">
        <f t="shared" si="0"/>
        <v>В странах Центральной и Восточной Европы</v>
      </c>
      <c r="AQ4" s="38" t="str">
        <f t="shared" si="0"/>
        <v>В странах Юго-Восточной Азии</v>
      </c>
      <c r="AR4" s="38" t="str">
        <f t="shared" si="0"/>
        <v>В странах Африки </v>
      </c>
      <c r="AS4" s="38" t="str">
        <f t="shared" si="0"/>
        <v>В странах Южной и Центральной Америки</v>
      </c>
      <c r="AT4" s="38" t="str">
        <f t="shared" si="0"/>
        <v>В странах Ближнего Востока</v>
      </c>
      <c r="AU4" s="39" t="str">
        <f t="shared" si="0"/>
        <v>Нет центров разработки</v>
      </c>
      <c r="AV4" s="37" t="str">
        <f>AJ4</f>
        <v>В других городах России</v>
      </c>
      <c r="AW4" s="38" t="str">
        <f t="shared" ref="AW4" si="1">AK4</f>
        <v>В городах Беларуси</v>
      </c>
      <c r="AX4" s="38" t="str">
        <f t="shared" ref="AX4" si="2">AL4</f>
        <v>В городах Украины</v>
      </c>
      <c r="AY4" s="38" t="str">
        <f t="shared" ref="AY4" si="3">AM4</f>
        <v>В других странах бывшего СССР</v>
      </c>
      <c r="AZ4" s="38" t="str">
        <f t="shared" ref="AZ4" si="4">AN4</f>
        <v>В США или Канаде</v>
      </c>
      <c r="BA4" s="38" t="str">
        <f t="shared" ref="BA4" si="5">AO4</f>
        <v>В странах Западной Европы</v>
      </c>
      <c r="BB4" s="38" t="str">
        <f t="shared" ref="BB4" si="6">AP4</f>
        <v>В странах Центральной и Восточной Европы</v>
      </c>
      <c r="BC4" s="38" t="str">
        <f t="shared" ref="BC4" si="7">AQ4</f>
        <v>В странах Юго-Восточной Азии</v>
      </c>
      <c r="BD4" s="38" t="str">
        <f t="shared" ref="BD4" si="8">AR4</f>
        <v>В странах Африки </v>
      </c>
      <c r="BE4" s="38" t="str">
        <f t="shared" ref="BE4" si="9">AS4</f>
        <v>В странах Южной и Центральной Америки</v>
      </c>
      <c r="BF4" s="38" t="str">
        <f t="shared" ref="BF4" si="10">AT4</f>
        <v>В странах Ближнего Востока</v>
      </c>
      <c r="BG4" s="39" t="str">
        <f t="shared" ref="BG4" si="11">AU4</f>
        <v>Нет центров разработки</v>
      </c>
      <c r="BH4" s="37" t="str">
        <f>AV4</f>
        <v>В других городах России</v>
      </c>
      <c r="BI4" s="38" t="str">
        <f t="shared" ref="BI4:CQ4" si="12">AW4</f>
        <v>В городах Беларуси</v>
      </c>
      <c r="BJ4" s="38" t="str">
        <f t="shared" si="12"/>
        <v>В городах Украины</v>
      </c>
      <c r="BK4" s="38" t="str">
        <f t="shared" si="12"/>
        <v>В других странах бывшего СССР</v>
      </c>
      <c r="BL4" s="38" t="str">
        <f t="shared" si="12"/>
        <v>В США или Канаде</v>
      </c>
      <c r="BM4" s="38" t="str">
        <f t="shared" si="12"/>
        <v>В странах Западной Европы</v>
      </c>
      <c r="BN4" s="38" t="str">
        <f t="shared" si="12"/>
        <v>В странах Центральной и Восточной Европы</v>
      </c>
      <c r="BO4" s="38" t="str">
        <f t="shared" si="12"/>
        <v>В странах Юго-Восточной Азии</v>
      </c>
      <c r="BP4" s="38" t="str">
        <f t="shared" si="12"/>
        <v>В странах Африки </v>
      </c>
      <c r="BQ4" s="38" t="str">
        <f t="shared" si="12"/>
        <v>В странах Южной и Центральной Америки</v>
      </c>
      <c r="BR4" s="38" t="str">
        <f t="shared" si="12"/>
        <v>В странах Ближнего Востока</v>
      </c>
      <c r="BS4" s="39" t="s">
        <v>223</v>
      </c>
      <c r="BT4" s="37" t="str">
        <f t="shared" si="12"/>
        <v>В других городах России</v>
      </c>
      <c r="BU4" s="38" t="str">
        <f t="shared" si="12"/>
        <v>В городах Беларуси</v>
      </c>
      <c r="BV4" s="38" t="str">
        <f t="shared" si="12"/>
        <v>В городах Украины</v>
      </c>
      <c r="BW4" s="38" t="str">
        <f t="shared" si="12"/>
        <v>В других странах бывшего СССР</v>
      </c>
      <c r="BX4" s="38" t="str">
        <f t="shared" si="12"/>
        <v>В США или Канаде</v>
      </c>
      <c r="BY4" s="38" t="str">
        <f t="shared" si="12"/>
        <v>В странах Западной Европы</v>
      </c>
      <c r="BZ4" s="38" t="str">
        <f t="shared" si="12"/>
        <v>В странах Центральной и Восточной Европы</v>
      </c>
      <c r="CA4" s="38" t="str">
        <f t="shared" si="12"/>
        <v>В странах Юго-Восточной Азии</v>
      </c>
      <c r="CB4" s="38" t="str">
        <f t="shared" si="12"/>
        <v>В странах Африки </v>
      </c>
      <c r="CC4" s="38" t="str">
        <f t="shared" si="12"/>
        <v>В странах Южной и Центральной Америки</v>
      </c>
      <c r="CD4" s="38" t="str">
        <f t="shared" si="12"/>
        <v>В странах Ближнего Востока</v>
      </c>
      <c r="CE4" s="39" t="str">
        <f t="shared" si="12"/>
        <v>нет представительств</v>
      </c>
      <c r="CF4" s="37" t="str">
        <f t="shared" si="12"/>
        <v>В других городах России</v>
      </c>
      <c r="CG4" s="38" t="str">
        <f t="shared" si="12"/>
        <v>В городах Беларуси</v>
      </c>
      <c r="CH4" s="38" t="str">
        <f t="shared" si="12"/>
        <v>В городах Украины</v>
      </c>
      <c r="CI4" s="38" t="str">
        <f t="shared" si="12"/>
        <v>В других странах бывшего СССР</v>
      </c>
      <c r="CJ4" s="38" t="str">
        <f t="shared" si="12"/>
        <v>В США или Канаде</v>
      </c>
      <c r="CK4" s="38" t="str">
        <f t="shared" si="12"/>
        <v>В странах Западной Европы</v>
      </c>
      <c r="CL4" s="38" t="str">
        <f t="shared" si="12"/>
        <v>В странах Центральной и Восточной Европы</v>
      </c>
      <c r="CM4" s="38" t="str">
        <f t="shared" si="12"/>
        <v>В странах Юго-Восточной Азии</v>
      </c>
      <c r="CN4" s="38" t="str">
        <f t="shared" si="12"/>
        <v>В странах Африки </v>
      </c>
      <c r="CO4" s="38" t="str">
        <f t="shared" si="12"/>
        <v>В странах Южной и Центральной Америки</v>
      </c>
      <c r="CP4" s="38" t="str">
        <f t="shared" si="12"/>
        <v>В странах Ближнего Востока</v>
      </c>
      <c r="CQ4" s="39" t="str">
        <f t="shared" si="12"/>
        <v>нет представительств</v>
      </c>
      <c r="CR4" s="15"/>
      <c r="CS4" s="34" t="str">
        <f>анкета!A61</f>
        <v>Россия</v>
      </c>
      <c r="CT4" s="35" t="str">
        <f>анкета!A62</f>
        <v>Беларусь</v>
      </c>
      <c r="CU4" s="35" t="str">
        <f>анкета!A63</f>
        <v>Украина</v>
      </c>
      <c r="CV4" s="35" t="str">
        <f>анкета!A64</f>
        <v>Другие страны бывшего СССР</v>
      </c>
      <c r="CW4" s="35" t="str">
        <f>анкета!A65</f>
        <v>США или Канада</v>
      </c>
      <c r="CX4" s="35" t="str">
        <f>анкета!A66</f>
        <v>Германия и немецко-говорящие страны</v>
      </c>
      <c r="CY4" s="35" t="str">
        <f>анкета!A67</f>
        <v>Скандинавия и Финляндия</v>
      </c>
      <c r="CZ4" s="35" t="str">
        <f>анкета!A68</f>
        <v>Другие страны Западной Европы</v>
      </c>
      <c r="DA4" s="35" t="str">
        <f>анкета!A69</f>
        <v>Юго-Восточная Азия</v>
      </c>
      <c r="DB4" s="35" t="str">
        <f>анкета!A70</f>
        <v>Южная и Центральная Америка </v>
      </c>
      <c r="DC4" s="35" t="str">
        <f>анкета!A71</f>
        <v>Африка</v>
      </c>
      <c r="DD4" s="35" t="str">
        <f>анкета!A72</f>
        <v>Австралия</v>
      </c>
      <c r="DE4" s="36" t="str">
        <f>анкета!A73</f>
        <v>Страны Ближнего Востока</v>
      </c>
      <c r="DF4" s="34" t="str">
        <f>CS4</f>
        <v>Россия</v>
      </c>
      <c r="DG4" s="35" t="str">
        <f t="shared" ref="DG4:DR4" si="13">CT4</f>
        <v>Беларусь</v>
      </c>
      <c r="DH4" s="35" t="str">
        <f t="shared" si="13"/>
        <v>Украина</v>
      </c>
      <c r="DI4" s="35" t="str">
        <f t="shared" si="13"/>
        <v>Другие страны бывшего СССР</v>
      </c>
      <c r="DJ4" s="35" t="str">
        <f t="shared" si="13"/>
        <v>США или Канада</v>
      </c>
      <c r="DK4" s="35" t="str">
        <f t="shared" si="13"/>
        <v>Германия и немецко-говорящие страны</v>
      </c>
      <c r="DL4" s="35" t="str">
        <f t="shared" si="13"/>
        <v>Скандинавия и Финляндия</v>
      </c>
      <c r="DM4" s="35" t="str">
        <f t="shared" si="13"/>
        <v>Другие страны Западной Европы</v>
      </c>
      <c r="DN4" s="35" t="str">
        <f t="shared" si="13"/>
        <v>Юго-Восточная Азия</v>
      </c>
      <c r="DO4" s="35" t="str">
        <f t="shared" si="13"/>
        <v>Южная и Центральная Америка </v>
      </c>
      <c r="DP4" s="35" t="str">
        <f t="shared" si="13"/>
        <v>Африка</v>
      </c>
      <c r="DQ4" s="35" t="str">
        <f t="shared" si="13"/>
        <v>Австралия</v>
      </c>
      <c r="DR4" s="36" t="str">
        <f t="shared" si="13"/>
        <v>Страны Ближнего Востока</v>
      </c>
      <c r="DS4" s="34" t="str">
        <f>DF4</f>
        <v>Россия</v>
      </c>
      <c r="DT4" s="35" t="str">
        <f t="shared" ref="DT4" si="14">DG4</f>
        <v>Беларусь</v>
      </c>
      <c r="DU4" s="35" t="str">
        <f t="shared" ref="DU4" si="15">DH4</f>
        <v>Украина</v>
      </c>
      <c r="DV4" s="35" t="str">
        <f t="shared" ref="DV4" si="16">DI4</f>
        <v>Другие страны бывшего СССР</v>
      </c>
      <c r="DW4" s="35" t="str">
        <f t="shared" ref="DW4" si="17">DJ4</f>
        <v>США или Канада</v>
      </c>
      <c r="DX4" s="35" t="str">
        <f t="shared" ref="DX4" si="18">DK4</f>
        <v>Германия и немецко-говорящие страны</v>
      </c>
      <c r="DY4" s="35" t="str">
        <f t="shared" ref="DY4" si="19">DL4</f>
        <v>Скандинавия и Финляндия</v>
      </c>
      <c r="DZ4" s="35" t="str">
        <f t="shared" ref="DZ4" si="20">DM4</f>
        <v>Другие страны Западной Европы</v>
      </c>
      <c r="EA4" s="35" t="str">
        <f t="shared" ref="EA4" si="21">DN4</f>
        <v>Юго-Восточная Азия</v>
      </c>
      <c r="EB4" s="35" t="str">
        <f t="shared" ref="EB4" si="22">DO4</f>
        <v>Южная и Центральная Америка </v>
      </c>
      <c r="EC4" s="35" t="str">
        <f t="shared" ref="EC4" si="23">DP4</f>
        <v>Африка</v>
      </c>
      <c r="ED4" s="35" t="str">
        <f t="shared" ref="ED4" si="24">DQ4</f>
        <v>Австралия</v>
      </c>
      <c r="EE4" s="36" t="str">
        <f t="shared" ref="EE4" si="25">DR4</f>
        <v>Страны Ближнего Востока</v>
      </c>
      <c r="EF4" s="15"/>
      <c r="EG4" s="37" t="str">
        <f>анкета!A76</f>
        <v>Информационные технологии</v>
      </c>
      <c r="EH4" s="38" t="str">
        <f>анкета!A77</f>
        <v>Наука и прикладные исследования</v>
      </c>
      <c r="EI4" s="38" t="str">
        <f>анкета!A78</f>
        <v>Телекоммуникации</v>
      </c>
      <c r="EJ4" s="38" t="str">
        <f>анкета!A79</f>
        <v>Государственное управление</v>
      </c>
      <c r="EK4" s="38" t="str">
        <f>анкета!A80</f>
        <v>Промышленное производство</v>
      </c>
      <c r="EL4" s="38" t="str">
        <f>анкета!A81</f>
        <v>Нефтегазодобыча и переработка</v>
      </c>
      <c r="EM4" s="38" t="str">
        <f>анкета!A82</f>
        <v>Банковский сектор</v>
      </c>
      <c r="EN4" s="38" t="str">
        <f>анкета!A83</f>
        <v xml:space="preserve">Здравоохранение и фармацевтика </v>
      </c>
      <c r="EO4" s="38" t="str">
        <f>анкета!A84</f>
        <v xml:space="preserve">Оптово-розничная торговля </v>
      </c>
      <c r="EP4" s="38" t="str">
        <f>анкета!A85</f>
        <v>Транспорт и логистика</v>
      </c>
      <c r="EQ4" s="38" t="str">
        <f>анкета!A86</f>
        <v xml:space="preserve">Игры и развлечения </v>
      </c>
      <c r="ER4" s="38" t="str">
        <f>анкета!A87</f>
        <v>Образование</v>
      </c>
      <c r="ES4" s="38" t="str">
        <f>анкета!A88</f>
        <v>СМИ</v>
      </c>
      <c r="ET4" s="38" t="str">
        <f>анкета!A89</f>
        <v>Спорт и туризм</v>
      </c>
      <c r="EU4" s="38" t="str">
        <f>анкета!A90</f>
        <v>Страхование</v>
      </c>
      <c r="EV4" s="38" t="str">
        <f>анкета!A91</f>
        <v>Строительство и недвижимость</v>
      </c>
      <c r="EW4" s="38" t="str">
        <f>анкета!A92</f>
        <v>Услуги</v>
      </c>
      <c r="EX4" s="38" t="str">
        <f>анкета!A93</f>
        <v>Финансы</v>
      </c>
      <c r="EY4" s="38" t="str">
        <f>анкета!A94</f>
        <v>Энергетика</v>
      </c>
      <c r="EZ4" s="44" t="str">
        <f>анкета!A95</f>
        <v xml:space="preserve">Другое </v>
      </c>
      <c r="FA4" s="16"/>
      <c r="FB4" s="182"/>
      <c r="FC4" s="31" t="str">
        <f>анкета!C98</f>
        <v xml:space="preserve">С </v>
      </c>
      <c r="FD4" s="32" t="str">
        <f>анкета!C99</f>
        <v xml:space="preserve">С++ </v>
      </c>
      <c r="FE4" s="32" t="str">
        <f>анкета!C100</f>
        <v xml:space="preserve">С# </v>
      </c>
      <c r="FF4" s="32" t="str">
        <f>анкета!C101</f>
        <v>Java</v>
      </c>
      <c r="FG4" s="32" t="str">
        <f>анкета!C102</f>
        <v xml:space="preserve">Delphi </v>
      </c>
      <c r="FH4" s="32" t="str">
        <f>анкета!C103</f>
        <v xml:space="preserve">.Net </v>
      </c>
      <c r="FI4" s="32" t="str">
        <f>анкета!C104</f>
        <v xml:space="preserve">PHP </v>
      </c>
      <c r="FJ4" s="33" t="str">
        <f>анкета!C106</f>
        <v>Другое</v>
      </c>
      <c r="FK4" s="201"/>
      <c r="FL4" s="202"/>
      <c r="FM4" s="202"/>
      <c r="FN4" s="202"/>
      <c r="FO4" s="202"/>
      <c r="FP4" s="203"/>
      <c r="FQ4" s="31" t="str">
        <f>анкета!C115</f>
        <v xml:space="preserve">MS Windows </v>
      </c>
      <c r="FR4" s="32" t="str">
        <f>анкета!C116</f>
        <v xml:space="preserve">Mac OS </v>
      </c>
      <c r="FS4" s="32" t="str">
        <f>анкета!C117</f>
        <v>GNU Linux Family</v>
      </c>
      <c r="FT4" s="32" t="str">
        <f>анкета!C118</f>
        <v>Open/Free/NetBSD</v>
      </c>
      <c r="FU4" s="32" t="str">
        <f>анкета!C119</f>
        <v>Oracle Solaris</v>
      </c>
      <c r="FV4" s="32" t="str">
        <f>анкета!C120</f>
        <v>iOS</v>
      </c>
      <c r="FW4" s="32" t="str">
        <f>анкета!C121</f>
        <v xml:space="preserve">Android </v>
      </c>
      <c r="FX4" s="32" t="str">
        <f>анкета!C122</f>
        <v>MS Windows Mobile</v>
      </c>
      <c r="FY4" s="32" t="str">
        <f>анкета!C123</f>
        <v>MS Windows Phone</v>
      </c>
      <c r="FZ4" s="32" t="str">
        <f>анкета!C124</f>
        <v>Tizen</v>
      </c>
      <c r="GA4" s="44" t="str">
        <f>анкета!C125</f>
        <v>Другое</v>
      </c>
      <c r="GB4" s="31" t="str">
        <f>анкета!C126</f>
        <v xml:space="preserve">MS SQL </v>
      </c>
      <c r="GC4" s="32" t="str">
        <f>анкета!C127</f>
        <v>Oracle</v>
      </c>
      <c r="GD4" s="32" t="str">
        <f>анкета!C128</f>
        <v xml:space="preserve">MySQL </v>
      </c>
      <c r="GE4" s="32" t="str">
        <f>анкета!C129</f>
        <v>MS Access</v>
      </c>
      <c r="GF4" s="32" t="str">
        <f>анкета!C130</f>
        <v xml:space="preserve">Firebird </v>
      </c>
      <c r="GG4" s="32" t="str">
        <f>анкета!C131</f>
        <v xml:space="preserve">PostgreSQL </v>
      </c>
      <c r="GH4" s="32" t="str">
        <f>анкета!C132</f>
        <v xml:space="preserve">MSDE </v>
      </c>
      <c r="GI4" s="32" t="str">
        <f>анкета!C133</f>
        <v xml:space="preserve">IBM DB2 </v>
      </c>
      <c r="GJ4" s="32" t="str">
        <f>анкета!C135</f>
        <v xml:space="preserve">InterBase </v>
      </c>
      <c r="GK4" s="32" t="str">
        <f>анкета!C136</f>
        <v xml:space="preserve">Sybase ASA </v>
      </c>
      <c r="GL4" s="32" t="str">
        <f>анкета!C137</f>
        <v>SQLite</v>
      </c>
      <c r="GM4" s="32" t="str">
        <f>анкета!C138</f>
        <v xml:space="preserve">IBM Informix </v>
      </c>
      <c r="GN4" s="32" t="str">
        <f>анкета!C139</f>
        <v xml:space="preserve">SAP DB </v>
      </c>
      <c r="GO4" s="32" t="str">
        <f>анкета!C140</f>
        <v>Sybase</v>
      </c>
      <c r="GP4" s="32" t="str">
        <f>анкета!C141</f>
        <v xml:space="preserve">Paradox </v>
      </c>
      <c r="GQ4" s="44" t="str">
        <f>анкета!C142</f>
        <v>Другое</v>
      </c>
      <c r="GR4" s="16"/>
      <c r="GS4" s="31" t="str">
        <f>анкета!C144</f>
        <v>Телекоммуникационные услуги     </v>
      </c>
      <c r="GT4" s="32" t="str">
        <f>анкета!C145</f>
        <v>Маркетинг</v>
      </c>
      <c r="GU4" s="32" t="str">
        <f>анкета!C146</f>
        <v>Аренда офисной площади</v>
      </c>
      <c r="GV4" s="33" t="str">
        <f>анкета!C147</f>
        <v>НИР</v>
      </c>
      <c r="GW4" s="182"/>
      <c r="GX4" s="182"/>
      <c r="GY4" s="16"/>
      <c r="GZ4" s="182"/>
      <c r="HA4" s="31" t="s">
        <v>244</v>
      </c>
      <c r="HB4" s="33" t="s">
        <v>97</v>
      </c>
      <c r="HC4" s="182"/>
      <c r="HD4" s="182"/>
      <c r="HE4" s="31" t="s">
        <v>244</v>
      </c>
      <c r="HF4" s="33" t="s">
        <v>97</v>
      </c>
    </row>
    <row r="5" spans="1:214" s="43" customFormat="1" ht="8.25" customHeight="1" thickBot="1" x14ac:dyDescent="0.3">
      <c r="A5" s="40"/>
      <c r="B5" s="41"/>
      <c r="C5" s="41"/>
      <c r="D5" s="41"/>
      <c r="E5" s="41"/>
      <c r="F5" s="41"/>
      <c r="G5" s="41"/>
      <c r="H5" s="41"/>
      <c r="I5" s="41"/>
      <c r="J5" s="4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16"/>
      <c r="FB5" s="42"/>
      <c r="GR5" s="16"/>
      <c r="GY5" s="16"/>
      <c r="HA5" s="52"/>
      <c r="HB5" s="52"/>
      <c r="HE5" s="52"/>
      <c r="HF5" s="52"/>
    </row>
    <row r="6" spans="1:214" s="17" customFormat="1" ht="60" x14ac:dyDescent="0.25">
      <c r="A6" s="28"/>
      <c r="B6" s="29">
        <f>анкета!C3</f>
        <v>0</v>
      </c>
      <c r="C6" s="29">
        <f>анкета!C4</f>
        <v>0</v>
      </c>
      <c r="D6" s="29">
        <f>анкета!C5</f>
        <v>0</v>
      </c>
      <c r="E6" s="29">
        <f>анкета!C6</f>
        <v>0</v>
      </c>
      <c r="F6" s="29">
        <f>анкета!C7</f>
        <v>0</v>
      </c>
      <c r="G6" s="29">
        <f>анкета!C8</f>
        <v>0</v>
      </c>
      <c r="H6" s="29">
        <f>анкета!C9</f>
        <v>0</v>
      </c>
      <c r="I6" s="29">
        <f>анкета!C10</f>
        <v>0</v>
      </c>
      <c r="J6" s="30">
        <f>анкета!C11</f>
        <v>0</v>
      </c>
      <c r="K6" s="28" t="str">
        <f>анкета!E12</f>
        <v>-- выберите --</v>
      </c>
      <c r="L6" s="29" t="str">
        <f>анкета!E13</f>
        <v>-- выберите --</v>
      </c>
      <c r="M6" s="29" t="str">
        <f>анкета!E14</f>
        <v>-- выберите --</v>
      </c>
      <c r="N6" s="29" t="str">
        <f>анкета!E15</f>
        <v>-- выберите --</v>
      </c>
      <c r="O6" s="29" t="str">
        <f>анкета!E16</f>
        <v>-- выберите --</v>
      </c>
      <c r="P6" s="29" t="str">
        <f>анкета!E17</f>
        <v>-- выберите --</v>
      </c>
      <c r="Q6" s="29" t="str">
        <f>анкета!E18</f>
        <v>-- выберите --</v>
      </c>
      <c r="R6" s="29" t="str">
        <f>анкета!E19</f>
        <v>-- выберите --</v>
      </c>
      <c r="S6" s="29" t="str">
        <f>анкета!E20</f>
        <v>-- выберите --</v>
      </c>
      <c r="T6" s="29" t="str">
        <f>анкета!E21</f>
        <v>-- выберите --</v>
      </c>
      <c r="U6" s="29" t="str">
        <f>анкета!E22</f>
        <v>-- выберите --</v>
      </c>
      <c r="V6" s="30" t="str">
        <f>IF(анкета!B23=V4," - ",анкета!B23)</f>
        <v xml:space="preserve"> - </v>
      </c>
      <c r="W6" s="22"/>
      <c r="X6" s="28">
        <f>анкета!C29</f>
        <v>0</v>
      </c>
      <c r="Y6" s="29">
        <f>анкета!C30</f>
        <v>0</v>
      </c>
      <c r="Z6" s="29">
        <f>анкета!C31</f>
        <v>0</v>
      </c>
      <c r="AA6" s="29">
        <f>анкета!C32</f>
        <v>0</v>
      </c>
      <c r="AB6" s="29">
        <f>анкета!C33</f>
        <v>0</v>
      </c>
      <c r="AC6" s="29">
        <f>анкета!C34</f>
        <v>0</v>
      </c>
      <c r="AD6" s="29">
        <f>анкета!C35</f>
        <v>0</v>
      </c>
      <c r="AE6" s="29">
        <f>анкета!C36</f>
        <v>0</v>
      </c>
      <c r="AF6" s="29">
        <f>анкета!C37</f>
        <v>0</v>
      </c>
      <c r="AG6" s="29">
        <f>анкета!C38</f>
        <v>0</v>
      </c>
      <c r="AH6" s="29">
        <f>анкета!C39</f>
        <v>0</v>
      </c>
      <c r="AI6" s="30">
        <f>анкета!C41</f>
        <v>0</v>
      </c>
      <c r="AJ6" s="28">
        <f>анкета!D29</f>
        <v>0</v>
      </c>
      <c r="AK6" s="29">
        <f>анкета!D30</f>
        <v>0</v>
      </c>
      <c r="AL6" s="29">
        <f>анкета!D31</f>
        <v>0</v>
      </c>
      <c r="AM6" s="29">
        <f>анкета!D32</f>
        <v>0</v>
      </c>
      <c r="AN6" s="29">
        <f>анкета!D33</f>
        <v>0</v>
      </c>
      <c r="AO6" s="29">
        <f>анкета!D34</f>
        <v>0</v>
      </c>
      <c r="AP6" s="29">
        <f>анкета!D35</f>
        <v>0</v>
      </c>
      <c r="AQ6" s="29">
        <f>анкета!D36</f>
        <v>0</v>
      </c>
      <c r="AR6" s="29">
        <f>анкета!D37</f>
        <v>0</v>
      </c>
      <c r="AS6" s="29">
        <f>анкета!D38</f>
        <v>0</v>
      </c>
      <c r="AT6" s="29">
        <f>анкета!D39</f>
        <v>0</v>
      </c>
      <c r="AU6" s="30">
        <f>анкета!D41</f>
        <v>0</v>
      </c>
      <c r="AV6" s="28">
        <f>анкета!E29</f>
        <v>0</v>
      </c>
      <c r="AW6" s="29">
        <f>анкета!E30</f>
        <v>0</v>
      </c>
      <c r="AX6" s="29">
        <f>анкета!E31</f>
        <v>0</v>
      </c>
      <c r="AY6" s="29">
        <f>анкета!E32</f>
        <v>0</v>
      </c>
      <c r="AZ6" s="29">
        <f>анкета!E33</f>
        <v>0</v>
      </c>
      <c r="BA6" s="29">
        <f>анкета!E34</f>
        <v>0</v>
      </c>
      <c r="BB6" s="29">
        <f>анкета!E35</f>
        <v>0</v>
      </c>
      <c r="BC6" s="29">
        <f>анкета!E36</f>
        <v>0</v>
      </c>
      <c r="BD6" s="29">
        <f>анкета!E37</f>
        <v>0</v>
      </c>
      <c r="BE6" s="29">
        <f>анкета!E38</f>
        <v>0</v>
      </c>
      <c r="BF6" s="29">
        <f>анкета!E39</f>
        <v>0</v>
      </c>
      <c r="BG6" s="30">
        <f>анкета!E41</f>
        <v>0</v>
      </c>
      <c r="BH6" s="28">
        <f>анкета!C45</f>
        <v>0</v>
      </c>
      <c r="BI6" s="29">
        <f>анкета!C46</f>
        <v>0</v>
      </c>
      <c r="BJ6" s="29">
        <f>анкета!C47</f>
        <v>0</v>
      </c>
      <c r="BK6" s="29">
        <f>анкета!C48</f>
        <v>0</v>
      </c>
      <c r="BL6" s="29">
        <f>анкета!C49</f>
        <v>0</v>
      </c>
      <c r="BM6" s="29">
        <f>анкета!C50</f>
        <v>0</v>
      </c>
      <c r="BN6" s="29">
        <f>анкета!C51</f>
        <v>0</v>
      </c>
      <c r="BO6" s="29">
        <f>анкета!C52</f>
        <v>0</v>
      </c>
      <c r="BP6" s="29">
        <f>анкета!C53</f>
        <v>0</v>
      </c>
      <c r="BQ6" s="29">
        <f>анкета!C54</f>
        <v>0</v>
      </c>
      <c r="BR6" s="29">
        <f>анкета!C55</f>
        <v>0</v>
      </c>
      <c r="BS6" s="30">
        <f>анкета!C57</f>
        <v>0</v>
      </c>
      <c r="BT6" s="28">
        <f>анкета!D45</f>
        <v>0</v>
      </c>
      <c r="BU6" s="29">
        <f>анкета!D46</f>
        <v>0</v>
      </c>
      <c r="BV6" s="29">
        <f>анкета!D47</f>
        <v>0</v>
      </c>
      <c r="BW6" s="29">
        <f>анкета!D48</f>
        <v>0</v>
      </c>
      <c r="BX6" s="29">
        <f>анкета!D49</f>
        <v>0</v>
      </c>
      <c r="BY6" s="29">
        <f>анкета!D50</f>
        <v>0</v>
      </c>
      <c r="BZ6" s="29">
        <f>анкета!D51</f>
        <v>0</v>
      </c>
      <c r="CA6" s="29">
        <f>анкета!D52</f>
        <v>0</v>
      </c>
      <c r="CB6" s="29">
        <f>анкета!D53</f>
        <v>0</v>
      </c>
      <c r="CC6" s="29">
        <f>анкета!D54</f>
        <v>0</v>
      </c>
      <c r="CD6" s="29">
        <f>анкета!D55</f>
        <v>0</v>
      </c>
      <c r="CE6" s="30">
        <f>анкета!D57</f>
        <v>0</v>
      </c>
      <c r="CF6" s="28">
        <f>анкета!E45</f>
        <v>0</v>
      </c>
      <c r="CG6" s="29">
        <f>анкета!E46</f>
        <v>0</v>
      </c>
      <c r="CH6" s="29">
        <f>анкета!E47</f>
        <v>0</v>
      </c>
      <c r="CI6" s="29">
        <f>анкета!E48</f>
        <v>0</v>
      </c>
      <c r="CJ6" s="29">
        <f>анкета!E49</f>
        <v>0</v>
      </c>
      <c r="CK6" s="29">
        <f>анкета!E50</f>
        <v>0</v>
      </c>
      <c r="CL6" s="29">
        <f>анкета!E51</f>
        <v>0</v>
      </c>
      <c r="CM6" s="29">
        <f>анкета!E52</f>
        <v>0</v>
      </c>
      <c r="CN6" s="29">
        <f>анкета!E53</f>
        <v>0</v>
      </c>
      <c r="CO6" s="29">
        <f>анкета!E54</f>
        <v>0</v>
      </c>
      <c r="CP6" s="29">
        <f>анкета!E55</f>
        <v>0</v>
      </c>
      <c r="CQ6" s="30">
        <f>анкета!E57</f>
        <v>0</v>
      </c>
      <c r="CR6" s="22"/>
      <c r="CS6" s="28" t="str">
        <f>анкета!C61</f>
        <v>-- выберите --</v>
      </c>
      <c r="CT6" s="29" t="str">
        <f>анкета!C62</f>
        <v>-- выберите --</v>
      </c>
      <c r="CU6" s="29" t="str">
        <f>анкета!C63</f>
        <v>-- выберите --</v>
      </c>
      <c r="CV6" s="29" t="str">
        <f>анкета!C64</f>
        <v>-- выберите --</v>
      </c>
      <c r="CW6" s="29" t="str">
        <f>анкета!C65</f>
        <v>-- выберите --</v>
      </c>
      <c r="CX6" s="29" t="str">
        <f>анкета!C66</f>
        <v>-- выберите --</v>
      </c>
      <c r="CY6" s="29" t="str">
        <f>анкета!C67</f>
        <v>-- выберите --</v>
      </c>
      <c r="CZ6" s="29" t="str">
        <f>анкета!C68</f>
        <v>-- выберите --</v>
      </c>
      <c r="DA6" s="29" t="str">
        <f>анкета!C69</f>
        <v>-- выберите --</v>
      </c>
      <c r="DB6" s="29" t="str">
        <f>анкета!C70</f>
        <v>-- выберите --</v>
      </c>
      <c r="DC6" s="29" t="str">
        <f>анкета!C71</f>
        <v>-- выберите --</v>
      </c>
      <c r="DD6" s="29" t="str">
        <f>анкета!C72</f>
        <v>-- выберите --</v>
      </c>
      <c r="DE6" s="30" t="str">
        <f>анкета!C73</f>
        <v>-- выберите --</v>
      </c>
      <c r="DF6" s="28" t="str">
        <f>анкета!D61</f>
        <v>-- выберите --</v>
      </c>
      <c r="DG6" s="29" t="str">
        <f>анкета!D62</f>
        <v>-- выберите --</v>
      </c>
      <c r="DH6" s="29" t="str">
        <f>анкета!D63</f>
        <v>-- выберите --</v>
      </c>
      <c r="DI6" s="29" t="str">
        <f>анкета!D64</f>
        <v>-- выберите --</v>
      </c>
      <c r="DJ6" s="29" t="str">
        <f>анкета!D65</f>
        <v>-- выберите --</v>
      </c>
      <c r="DK6" s="29" t="str">
        <f>анкета!D66</f>
        <v>-- выберите --</v>
      </c>
      <c r="DL6" s="29" t="str">
        <f>анкета!D67</f>
        <v>-- выберите --</v>
      </c>
      <c r="DM6" s="29" t="str">
        <f>анкета!D68</f>
        <v>-- выберите --</v>
      </c>
      <c r="DN6" s="29" t="str">
        <f>анкета!D69</f>
        <v>-- выберите --</v>
      </c>
      <c r="DO6" s="29" t="str">
        <f>анкета!D70</f>
        <v>-- выберите --</v>
      </c>
      <c r="DP6" s="29" t="str">
        <f>анкета!D71</f>
        <v>-- выберите --</v>
      </c>
      <c r="DQ6" s="29" t="str">
        <f>анкета!D72</f>
        <v>-- выберите --</v>
      </c>
      <c r="DR6" s="29" t="str">
        <f>анкета!D73</f>
        <v>-- выберите --</v>
      </c>
      <c r="DS6" s="28" t="str">
        <f>анкета!E61</f>
        <v>-- выберите --</v>
      </c>
      <c r="DT6" s="29" t="str">
        <f>анкета!E62</f>
        <v>-- выберите --</v>
      </c>
      <c r="DU6" s="29" t="str">
        <f>анкета!E63</f>
        <v>-- выберите --</v>
      </c>
      <c r="DV6" s="29" t="str">
        <f>анкета!E64</f>
        <v>-- выберите --</v>
      </c>
      <c r="DW6" s="29" t="str">
        <f>анкета!E65</f>
        <v>-- выберите --</v>
      </c>
      <c r="DX6" s="29" t="str">
        <f>анкета!E66</f>
        <v>-- выберите --</v>
      </c>
      <c r="DY6" s="29" t="str">
        <f>анкета!E67</f>
        <v>-- выберите --</v>
      </c>
      <c r="DZ6" s="29" t="str">
        <f>анкета!E68</f>
        <v>-- выберите --</v>
      </c>
      <c r="EA6" s="29" t="str">
        <f>анкета!E69</f>
        <v>-- выберите --</v>
      </c>
      <c r="EB6" s="29" t="str">
        <f>анкета!E70</f>
        <v>-- выберите --</v>
      </c>
      <c r="EC6" s="29" t="str">
        <f>анкета!E71</f>
        <v>-- выберите --</v>
      </c>
      <c r="ED6" s="29" t="str">
        <f>анкета!E72</f>
        <v>-- выберите --</v>
      </c>
      <c r="EE6" s="29" t="str">
        <f>анкета!E73</f>
        <v>-- выберите --</v>
      </c>
      <c r="EF6" s="22"/>
      <c r="EG6" s="28" t="str">
        <f>анкета!E76</f>
        <v>-- выберите --</v>
      </c>
      <c r="EH6" s="29" t="str">
        <f>анкета!E77</f>
        <v>-- выберите --</v>
      </c>
      <c r="EI6" s="29" t="str">
        <f>анкета!E78</f>
        <v>-- выберите --</v>
      </c>
      <c r="EJ6" s="29" t="str">
        <f>анкета!E79</f>
        <v>-- выберите --</v>
      </c>
      <c r="EK6" s="29" t="str">
        <f>анкета!E80</f>
        <v>-- выберите --</v>
      </c>
      <c r="EL6" s="29" t="str">
        <f>анкета!E81</f>
        <v>-- выберите --</v>
      </c>
      <c r="EM6" s="29" t="str">
        <f>анкета!E82</f>
        <v>-- выберите --</v>
      </c>
      <c r="EN6" s="29" t="str">
        <f>анкета!E83</f>
        <v>-- выберите --</v>
      </c>
      <c r="EO6" s="29" t="str">
        <f>анкета!E84</f>
        <v>-- выберите --</v>
      </c>
      <c r="EP6" s="29" t="str">
        <f>анкета!E85</f>
        <v>-- выберите --</v>
      </c>
      <c r="EQ6" s="29" t="str">
        <f>анкета!E86</f>
        <v>-- выберите --</v>
      </c>
      <c r="ER6" s="29" t="str">
        <f>анкета!E87</f>
        <v>-- выберите --</v>
      </c>
      <c r="ES6" s="29" t="str">
        <f>анкета!E88</f>
        <v>-- выберите --</v>
      </c>
      <c r="ET6" s="29" t="str">
        <f>анкета!E89</f>
        <v>-- выберите --</v>
      </c>
      <c r="EU6" s="29" t="str">
        <f>анкета!E90</f>
        <v>-- выберите --</v>
      </c>
      <c r="EV6" s="29" t="str">
        <f>анкета!E91</f>
        <v>-- выберите --</v>
      </c>
      <c r="EW6" s="29" t="str">
        <f>анкета!E92</f>
        <v>-- выберите --</v>
      </c>
      <c r="EX6" s="29" t="str">
        <f>анкета!E93</f>
        <v>-- выберите --</v>
      </c>
      <c r="EY6" s="29" t="str">
        <f>анкета!E94</f>
        <v>-- выберите --</v>
      </c>
      <c r="EZ6" s="30" t="str">
        <f>IF(EZ4=анкета!A95, "-",анкета!A95)</f>
        <v>-</v>
      </c>
      <c r="FA6" s="16"/>
      <c r="FB6" s="47" t="e">
        <f>анкета!#REF!</f>
        <v>#REF!</v>
      </c>
      <c r="FC6" s="19" t="str">
        <f>анкета!E98</f>
        <v>-- выберите --</v>
      </c>
      <c r="FD6" s="20" t="str">
        <f>анкета!E99</f>
        <v>-- выберите --</v>
      </c>
      <c r="FE6" s="20" t="str">
        <f>анкета!E100</f>
        <v>-- выберите --</v>
      </c>
      <c r="FF6" s="20" t="str">
        <f>анкета!E101</f>
        <v>-- выберите --</v>
      </c>
      <c r="FG6" s="20" t="str">
        <f>анкета!E102</f>
        <v>-- выберите --</v>
      </c>
      <c r="FH6" s="20" t="str">
        <f>анкета!E103</f>
        <v>-- выберите --</v>
      </c>
      <c r="FI6" s="20" t="str">
        <f>анкета!E106</f>
        <v>-- выберите --</v>
      </c>
      <c r="FJ6" s="21"/>
      <c r="FK6" s="19">
        <f>анкета!A108</f>
        <v>0</v>
      </c>
      <c r="FL6" s="20">
        <f>анкета!A109</f>
        <v>0</v>
      </c>
      <c r="FM6" s="20">
        <f>анкета!A111</f>
        <v>0</v>
      </c>
      <c r="FN6" s="20">
        <f>анкета!A112</f>
        <v>0</v>
      </c>
      <c r="FO6" s="20">
        <f>анкета!A113</f>
        <v>0</v>
      </c>
      <c r="FP6" s="21">
        <f>анкета!A114</f>
        <v>0</v>
      </c>
      <c r="FQ6" s="19" t="str">
        <f>анкета!E115</f>
        <v>-- выберите --</v>
      </c>
      <c r="FR6" s="20" t="str">
        <f>анкета!E116</f>
        <v>-- выберите --</v>
      </c>
      <c r="FS6" s="20" t="str">
        <f>анкета!E117</f>
        <v>-- выберите --</v>
      </c>
      <c r="FT6" s="20" t="str">
        <f>анкета!E118</f>
        <v>-- выберите --</v>
      </c>
      <c r="FU6" s="20" t="str">
        <f>анкета!E119</f>
        <v>-- выберите --</v>
      </c>
      <c r="FV6" s="20" t="str">
        <f>анкета!E120</f>
        <v>-- выберите --</v>
      </c>
      <c r="FW6" s="20" t="str">
        <f>анкета!E121</f>
        <v>-- выберите --</v>
      </c>
      <c r="FX6" s="20" t="str">
        <f>анкета!E122</f>
        <v>-- выберите --</v>
      </c>
      <c r="FY6" s="20" t="str">
        <f>анкета!E123</f>
        <v>-- выберите --</v>
      </c>
      <c r="FZ6" s="20" t="str">
        <f>анкета!E124</f>
        <v>-- выберите --</v>
      </c>
      <c r="GA6" s="21" t="str">
        <f>IF(GA4=анкета!C125, "-", анкета!C125)</f>
        <v>-</v>
      </c>
      <c r="GB6" s="19" t="str">
        <f>анкета!E126</f>
        <v>-- выберите --</v>
      </c>
      <c r="GC6" s="20" t="str">
        <f>анкета!E127</f>
        <v>-- выберите --</v>
      </c>
      <c r="GD6" s="20" t="str">
        <f>анкета!E128</f>
        <v>-- выберите --</v>
      </c>
      <c r="GE6" s="20" t="str">
        <f>анкета!E129</f>
        <v>-- выберите --</v>
      </c>
      <c r="GF6" s="20" t="str">
        <f>анкета!E130</f>
        <v>-- выберите --</v>
      </c>
      <c r="GG6" s="20" t="str">
        <f>анкета!E131</f>
        <v>-- выберите --</v>
      </c>
      <c r="GH6" s="20" t="str">
        <f>анкета!E132</f>
        <v>-- выберите --</v>
      </c>
      <c r="GI6" s="20" t="str">
        <f>анкета!E133</f>
        <v>-- выберите --</v>
      </c>
      <c r="GJ6" s="20" t="str">
        <f>анкета!E135</f>
        <v>-- выберите --</v>
      </c>
      <c r="GK6" s="20" t="str">
        <f>анкета!E136</f>
        <v>-- выберите --</v>
      </c>
      <c r="GL6" s="20" t="str">
        <f>анкета!E137</f>
        <v>-- выберите --</v>
      </c>
      <c r="GM6" s="20" t="str">
        <f>анкета!E138</f>
        <v>-- выберите --</v>
      </c>
      <c r="GN6" s="20" t="str">
        <f>анкета!E139</f>
        <v>-- выберите --</v>
      </c>
      <c r="GO6" s="20" t="str">
        <f>анкета!E140</f>
        <v>-- выберите --</v>
      </c>
      <c r="GP6" s="20" t="str">
        <f>анкета!E141</f>
        <v>-- выберите --</v>
      </c>
      <c r="GQ6" s="21" t="str">
        <f>IF(GQ4=анкета!C142, "-", анкета!C142)</f>
        <v>-</v>
      </c>
      <c r="GR6" s="16"/>
      <c r="GS6" s="19"/>
      <c r="GT6" s="20"/>
      <c r="GU6" s="20"/>
      <c r="GV6" s="21"/>
      <c r="GW6" s="21"/>
      <c r="GX6" s="21"/>
      <c r="GY6" s="16"/>
      <c r="GZ6" s="50"/>
      <c r="HA6" s="19"/>
      <c r="HB6" s="21"/>
      <c r="HC6" s="47"/>
      <c r="HD6" s="47"/>
      <c r="HE6" s="19"/>
      <c r="HF6" s="21"/>
    </row>
    <row r="7" spans="1:214" s="14" customFormat="1" x14ac:dyDescent="0.25">
      <c r="A7" s="23"/>
      <c r="B7" s="3"/>
      <c r="C7" s="3"/>
      <c r="D7" s="3"/>
      <c r="E7" s="3"/>
      <c r="F7" s="3"/>
      <c r="G7" s="3"/>
      <c r="H7" s="3"/>
      <c r="I7" s="3"/>
      <c r="J7" s="24"/>
      <c r="K7" s="23"/>
      <c r="L7" s="3"/>
      <c r="M7" s="3"/>
      <c r="N7" s="3"/>
      <c r="O7" s="3"/>
      <c r="P7" s="3"/>
      <c r="Q7" s="3"/>
      <c r="R7" s="3"/>
      <c r="S7" s="3"/>
      <c r="T7" s="3"/>
      <c r="U7" s="3"/>
      <c r="V7" s="24"/>
      <c r="W7" s="15"/>
      <c r="X7" s="23"/>
      <c r="Y7" s="3"/>
      <c r="Z7" s="3"/>
      <c r="AA7" s="3"/>
      <c r="AB7" s="3"/>
      <c r="AC7" s="3"/>
      <c r="AD7" s="3"/>
      <c r="AE7" s="3"/>
      <c r="AF7" s="3"/>
      <c r="AG7" s="3"/>
      <c r="AH7" s="3"/>
      <c r="AI7" s="24"/>
      <c r="AJ7" s="23"/>
      <c r="AK7" s="3"/>
      <c r="AL7" s="3"/>
      <c r="AM7" s="3"/>
      <c r="AN7" s="3"/>
      <c r="AO7" s="3"/>
      <c r="AP7" s="3"/>
      <c r="AQ7" s="3"/>
      <c r="AR7" s="3"/>
      <c r="AS7" s="3"/>
      <c r="AT7" s="3"/>
      <c r="AU7" s="24"/>
      <c r="AV7" s="23"/>
      <c r="AW7" s="3"/>
      <c r="AX7" s="3"/>
      <c r="AY7" s="3"/>
      <c r="AZ7" s="3"/>
      <c r="BA7" s="3"/>
      <c r="BB7" s="3"/>
      <c r="BC7" s="3"/>
      <c r="BD7" s="3"/>
      <c r="BE7" s="3"/>
      <c r="BF7" s="3"/>
      <c r="BG7" s="24"/>
      <c r="BH7" s="23"/>
      <c r="BI7" s="3"/>
      <c r="BJ7" s="3"/>
      <c r="BK7" s="3"/>
      <c r="BL7" s="3"/>
      <c r="BM7" s="3"/>
      <c r="BN7" s="3"/>
      <c r="BO7" s="3"/>
      <c r="BP7" s="3"/>
      <c r="BQ7" s="3"/>
      <c r="BR7" s="3"/>
      <c r="BS7" s="24"/>
      <c r="BT7" s="23"/>
      <c r="BU7" s="3"/>
      <c r="BV7" s="3"/>
      <c r="BW7" s="3"/>
      <c r="BX7" s="3"/>
      <c r="BY7" s="3"/>
      <c r="BZ7" s="3"/>
      <c r="CA7" s="3"/>
      <c r="CB7" s="3"/>
      <c r="CC7" s="3"/>
      <c r="CD7" s="3"/>
      <c r="CE7" s="24"/>
      <c r="CF7" s="23"/>
      <c r="CG7" s="3"/>
      <c r="CH7" s="3"/>
      <c r="CI7" s="3"/>
      <c r="CJ7" s="3"/>
      <c r="CK7" s="3"/>
      <c r="CL7" s="3"/>
      <c r="CM7" s="3"/>
      <c r="CN7" s="3"/>
      <c r="CO7" s="3"/>
      <c r="CP7" s="3"/>
      <c r="CQ7" s="24"/>
      <c r="CR7" s="15"/>
      <c r="CS7" s="2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24"/>
      <c r="DF7" s="2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24"/>
      <c r="DS7" s="2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24"/>
      <c r="EF7" s="15"/>
      <c r="EG7" s="2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24"/>
      <c r="FA7" s="16"/>
      <c r="FB7" s="48"/>
      <c r="FC7" s="23"/>
      <c r="FD7" s="3"/>
      <c r="FE7" s="3"/>
      <c r="FF7" s="3"/>
      <c r="FG7" s="3"/>
      <c r="FH7" s="3"/>
      <c r="FI7" s="3"/>
      <c r="FJ7" s="24"/>
      <c r="FK7" s="23"/>
      <c r="FL7" s="3"/>
      <c r="FM7" s="3"/>
      <c r="FN7" s="3"/>
      <c r="FO7" s="3"/>
      <c r="FP7" s="24"/>
      <c r="FQ7" s="23"/>
      <c r="FR7" s="3"/>
      <c r="FS7" s="3"/>
      <c r="FT7" s="3"/>
      <c r="FU7" s="3"/>
      <c r="FV7" s="3"/>
      <c r="FW7" s="3"/>
      <c r="FX7" s="3"/>
      <c r="FY7" s="3"/>
      <c r="FZ7" s="3"/>
      <c r="GA7" s="24"/>
      <c r="GB7" s="2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24"/>
      <c r="GR7" s="16"/>
      <c r="GS7" s="23"/>
      <c r="GT7" s="3"/>
      <c r="GU7" s="3"/>
      <c r="GV7" s="24"/>
      <c r="GW7" s="24"/>
      <c r="GX7" s="24"/>
      <c r="GY7" s="16"/>
      <c r="GZ7" s="18"/>
      <c r="HA7" s="23"/>
      <c r="HB7" s="24"/>
      <c r="HC7" s="48"/>
      <c r="HD7" s="48"/>
      <c r="HE7" s="23"/>
      <c r="HF7" s="24"/>
    </row>
    <row r="8" spans="1:214" s="14" customFormat="1" x14ac:dyDescent="0.25">
      <c r="A8" s="23"/>
      <c r="B8" s="3"/>
      <c r="C8" s="3"/>
      <c r="D8" s="3"/>
      <c r="E8" s="3"/>
      <c r="F8" s="3"/>
      <c r="G8" s="3"/>
      <c r="H8" s="3"/>
      <c r="I8" s="3"/>
      <c r="J8" s="24"/>
      <c r="K8" s="23"/>
      <c r="L8" s="3"/>
      <c r="M8" s="3"/>
      <c r="N8" s="3"/>
      <c r="O8" s="3"/>
      <c r="P8" s="3"/>
      <c r="Q8" s="3"/>
      <c r="R8" s="3"/>
      <c r="S8" s="3"/>
      <c r="T8" s="3"/>
      <c r="U8" s="3"/>
      <c r="V8" s="24"/>
      <c r="W8" s="15"/>
      <c r="X8" s="23"/>
      <c r="Y8" s="3"/>
      <c r="Z8" s="3"/>
      <c r="AA8" s="3"/>
      <c r="AB8" s="3"/>
      <c r="AC8" s="3"/>
      <c r="AD8" s="3"/>
      <c r="AE8" s="3"/>
      <c r="AF8" s="3"/>
      <c r="AG8" s="3"/>
      <c r="AH8" s="3"/>
      <c r="AI8" s="24"/>
      <c r="AJ8" s="23"/>
      <c r="AK8" s="3"/>
      <c r="AL8" s="3"/>
      <c r="AM8" s="3"/>
      <c r="AN8" s="3"/>
      <c r="AO8" s="3"/>
      <c r="AP8" s="3"/>
      <c r="AQ8" s="3"/>
      <c r="AR8" s="3"/>
      <c r="AS8" s="3"/>
      <c r="AT8" s="3"/>
      <c r="AU8" s="24"/>
      <c r="AV8" s="23"/>
      <c r="AW8" s="3"/>
      <c r="AX8" s="3"/>
      <c r="AY8" s="3"/>
      <c r="AZ8" s="3"/>
      <c r="BA8" s="3"/>
      <c r="BB8" s="3"/>
      <c r="BC8" s="3"/>
      <c r="BD8" s="3"/>
      <c r="BE8" s="3"/>
      <c r="BF8" s="3"/>
      <c r="BG8" s="24"/>
      <c r="BH8" s="23"/>
      <c r="BI8" s="3"/>
      <c r="BJ8" s="3"/>
      <c r="BK8" s="3"/>
      <c r="BL8" s="3"/>
      <c r="BM8" s="3"/>
      <c r="BN8" s="3"/>
      <c r="BO8" s="3"/>
      <c r="BP8" s="3"/>
      <c r="BQ8" s="3"/>
      <c r="BR8" s="3"/>
      <c r="BS8" s="24"/>
      <c r="BT8" s="23"/>
      <c r="BU8" s="3"/>
      <c r="BV8" s="3"/>
      <c r="BW8" s="3"/>
      <c r="BX8" s="3"/>
      <c r="BY8" s="3"/>
      <c r="BZ8" s="3"/>
      <c r="CA8" s="3"/>
      <c r="CB8" s="3"/>
      <c r="CC8" s="3"/>
      <c r="CD8" s="3"/>
      <c r="CE8" s="24"/>
      <c r="CF8" s="23"/>
      <c r="CG8" s="3"/>
      <c r="CH8" s="3"/>
      <c r="CI8" s="3"/>
      <c r="CJ8" s="3"/>
      <c r="CK8" s="3"/>
      <c r="CL8" s="3"/>
      <c r="CM8" s="3"/>
      <c r="CN8" s="3"/>
      <c r="CO8" s="3"/>
      <c r="CP8" s="3"/>
      <c r="CQ8" s="24"/>
      <c r="CR8" s="15"/>
      <c r="CS8" s="2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24"/>
      <c r="DF8" s="2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24"/>
      <c r="DS8" s="2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24"/>
      <c r="EF8" s="15"/>
      <c r="EG8" s="2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24"/>
      <c r="FA8" s="16"/>
      <c r="FB8" s="48"/>
      <c r="FC8" s="23"/>
      <c r="FD8" s="3"/>
      <c r="FE8" s="3"/>
      <c r="FF8" s="3"/>
      <c r="FG8" s="3"/>
      <c r="FH8" s="3"/>
      <c r="FI8" s="3"/>
      <c r="FJ8" s="24"/>
      <c r="FK8" s="23"/>
      <c r="FL8" s="3"/>
      <c r="FM8" s="3"/>
      <c r="FN8" s="3"/>
      <c r="FO8" s="3"/>
      <c r="FP8" s="24"/>
      <c r="FQ8" s="23"/>
      <c r="FR8" s="3"/>
      <c r="FS8" s="3"/>
      <c r="FT8" s="3"/>
      <c r="FU8" s="3"/>
      <c r="FV8" s="3"/>
      <c r="FW8" s="3"/>
      <c r="FX8" s="3"/>
      <c r="FY8" s="3"/>
      <c r="FZ8" s="3"/>
      <c r="GA8" s="24"/>
      <c r="GB8" s="2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24"/>
      <c r="GR8" s="16"/>
      <c r="GS8" s="23"/>
      <c r="GT8" s="3"/>
      <c r="GU8" s="3"/>
      <c r="GV8" s="24"/>
      <c r="GW8" s="24"/>
      <c r="GX8" s="24"/>
      <c r="GY8" s="16"/>
      <c r="GZ8" s="18"/>
      <c r="HA8" s="23"/>
      <c r="HB8" s="24"/>
      <c r="HC8" s="48"/>
      <c r="HD8" s="48"/>
      <c r="HE8" s="23"/>
      <c r="HF8" s="24"/>
    </row>
    <row r="9" spans="1:214" s="14" customFormat="1" x14ac:dyDescent="0.25">
      <c r="A9" s="23"/>
      <c r="B9" s="3"/>
      <c r="C9" s="3"/>
      <c r="D9" s="3"/>
      <c r="E9" s="3"/>
      <c r="F9" s="3"/>
      <c r="G9" s="3"/>
      <c r="H9" s="3"/>
      <c r="I9" s="3"/>
      <c r="J9" s="24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24"/>
      <c r="W9" s="15"/>
      <c r="X9" s="23"/>
      <c r="Y9" s="3"/>
      <c r="Z9" s="3"/>
      <c r="AA9" s="3"/>
      <c r="AB9" s="3"/>
      <c r="AC9" s="3"/>
      <c r="AD9" s="3"/>
      <c r="AE9" s="3"/>
      <c r="AF9" s="3"/>
      <c r="AG9" s="3"/>
      <c r="AH9" s="3"/>
      <c r="AI9" s="24"/>
      <c r="AJ9" s="23"/>
      <c r="AK9" s="3"/>
      <c r="AL9" s="3"/>
      <c r="AM9" s="3"/>
      <c r="AN9" s="3"/>
      <c r="AO9" s="3"/>
      <c r="AP9" s="3"/>
      <c r="AQ9" s="3"/>
      <c r="AR9" s="3"/>
      <c r="AS9" s="3"/>
      <c r="AT9" s="3"/>
      <c r="AU9" s="24"/>
      <c r="AV9" s="23"/>
      <c r="AW9" s="3"/>
      <c r="AX9" s="3"/>
      <c r="AY9" s="3"/>
      <c r="AZ9" s="3"/>
      <c r="BA9" s="3"/>
      <c r="BB9" s="3"/>
      <c r="BC9" s="3"/>
      <c r="BD9" s="3"/>
      <c r="BE9" s="3"/>
      <c r="BF9" s="3"/>
      <c r="BG9" s="24"/>
      <c r="BH9" s="23"/>
      <c r="BI9" s="3"/>
      <c r="BJ9" s="3"/>
      <c r="BK9" s="3"/>
      <c r="BL9" s="3"/>
      <c r="BM9" s="3"/>
      <c r="BN9" s="3"/>
      <c r="BO9" s="3"/>
      <c r="BP9" s="3"/>
      <c r="BQ9" s="3"/>
      <c r="BR9" s="3"/>
      <c r="BS9" s="24"/>
      <c r="BT9" s="23"/>
      <c r="BU9" s="3"/>
      <c r="BV9" s="3"/>
      <c r="BW9" s="3"/>
      <c r="BX9" s="3"/>
      <c r="BY9" s="3"/>
      <c r="BZ9" s="3"/>
      <c r="CA9" s="3"/>
      <c r="CB9" s="3"/>
      <c r="CC9" s="3"/>
      <c r="CD9" s="3"/>
      <c r="CE9" s="24"/>
      <c r="CF9" s="23"/>
      <c r="CG9" s="3"/>
      <c r="CH9" s="3"/>
      <c r="CI9" s="3"/>
      <c r="CJ9" s="3"/>
      <c r="CK9" s="3"/>
      <c r="CL9" s="3"/>
      <c r="CM9" s="3"/>
      <c r="CN9" s="3"/>
      <c r="CO9" s="3"/>
      <c r="CP9" s="3"/>
      <c r="CQ9" s="24"/>
      <c r="CR9" s="15"/>
      <c r="CS9" s="2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24"/>
      <c r="DF9" s="2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24"/>
      <c r="DS9" s="2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24"/>
      <c r="EF9" s="15"/>
      <c r="EG9" s="2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24"/>
      <c r="FA9" s="16"/>
      <c r="FB9" s="48"/>
      <c r="FC9" s="23"/>
      <c r="FD9" s="3"/>
      <c r="FE9" s="3"/>
      <c r="FF9" s="3"/>
      <c r="FG9" s="3"/>
      <c r="FH9" s="3"/>
      <c r="FI9" s="3"/>
      <c r="FJ9" s="24"/>
      <c r="FK9" s="23"/>
      <c r="FL9" s="3"/>
      <c r="FM9" s="3"/>
      <c r="FN9" s="3"/>
      <c r="FO9" s="3"/>
      <c r="FP9" s="24"/>
      <c r="FQ9" s="23"/>
      <c r="FR9" s="3"/>
      <c r="FS9" s="3"/>
      <c r="FT9" s="3"/>
      <c r="FU9" s="3"/>
      <c r="FV9" s="3"/>
      <c r="FW9" s="3"/>
      <c r="FX9" s="3"/>
      <c r="FY9" s="3"/>
      <c r="FZ9" s="3"/>
      <c r="GA9" s="24"/>
      <c r="GB9" s="2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24"/>
      <c r="GR9" s="16"/>
      <c r="GS9" s="23"/>
      <c r="GT9" s="3"/>
      <c r="GU9" s="3"/>
      <c r="GV9" s="24"/>
      <c r="GW9" s="24"/>
      <c r="GX9" s="24"/>
      <c r="GY9" s="16"/>
      <c r="GZ9" s="18"/>
      <c r="HA9" s="23"/>
      <c r="HB9" s="24"/>
      <c r="HC9" s="48"/>
      <c r="HD9" s="48"/>
      <c r="HE9" s="23"/>
      <c r="HF9" s="24"/>
    </row>
    <row r="10" spans="1:214" s="14" customFormat="1" x14ac:dyDescent="0.25">
      <c r="A10" s="23"/>
      <c r="B10" s="3"/>
      <c r="C10" s="3"/>
      <c r="D10" s="3"/>
      <c r="E10" s="3"/>
      <c r="F10" s="3"/>
      <c r="G10" s="3"/>
      <c r="H10" s="3"/>
      <c r="I10" s="3"/>
      <c r="J10" s="24"/>
      <c r="K10" s="23"/>
      <c r="L10" s="3"/>
      <c r="M10" s="3"/>
      <c r="N10" s="3"/>
      <c r="O10" s="3"/>
      <c r="P10" s="3"/>
      <c r="Q10" s="3"/>
      <c r="R10" s="3"/>
      <c r="S10" s="3"/>
      <c r="T10" s="3"/>
      <c r="U10" s="3"/>
      <c r="V10" s="24"/>
      <c r="W10" s="15"/>
      <c r="X10" s="2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24"/>
      <c r="AJ10" s="2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24"/>
      <c r="AV10" s="2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24"/>
      <c r="BH10" s="2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24"/>
      <c r="BT10" s="2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24"/>
      <c r="CF10" s="2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24"/>
      <c r="CR10" s="15"/>
      <c r="CS10" s="2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24"/>
      <c r="DF10" s="2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24"/>
      <c r="DS10" s="2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24"/>
      <c r="EF10" s="15"/>
      <c r="EG10" s="2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24"/>
      <c r="FA10" s="16"/>
      <c r="FB10" s="48"/>
      <c r="FC10" s="23"/>
      <c r="FD10" s="3"/>
      <c r="FE10" s="3"/>
      <c r="FF10" s="3"/>
      <c r="FG10" s="3"/>
      <c r="FH10" s="3"/>
      <c r="FI10" s="3"/>
      <c r="FJ10" s="24"/>
      <c r="FK10" s="23"/>
      <c r="FL10" s="3"/>
      <c r="FM10" s="3"/>
      <c r="FN10" s="3"/>
      <c r="FO10" s="3"/>
      <c r="FP10" s="24"/>
      <c r="FQ10" s="23"/>
      <c r="FR10" s="3"/>
      <c r="FS10" s="3"/>
      <c r="FT10" s="3"/>
      <c r="FU10" s="3"/>
      <c r="FV10" s="3"/>
      <c r="FW10" s="3"/>
      <c r="FX10" s="3"/>
      <c r="FY10" s="3"/>
      <c r="FZ10" s="3"/>
      <c r="GA10" s="24"/>
      <c r="GB10" s="2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24"/>
      <c r="GR10" s="16"/>
      <c r="GS10" s="23"/>
      <c r="GT10" s="3"/>
      <c r="GU10" s="3"/>
      <c r="GV10" s="24"/>
      <c r="GW10" s="24"/>
      <c r="GX10" s="24"/>
      <c r="GY10" s="16"/>
      <c r="GZ10" s="18"/>
      <c r="HA10" s="23"/>
      <c r="HB10" s="24"/>
      <c r="HC10" s="48"/>
      <c r="HD10" s="48"/>
      <c r="HE10" s="23"/>
      <c r="HF10" s="24"/>
    </row>
    <row r="11" spans="1:214" s="14" customFormat="1" x14ac:dyDescent="0.25">
      <c r="A11" s="23"/>
      <c r="B11" s="3"/>
      <c r="C11" s="3"/>
      <c r="D11" s="3"/>
      <c r="E11" s="3"/>
      <c r="F11" s="3"/>
      <c r="G11" s="3"/>
      <c r="H11" s="3"/>
      <c r="I11" s="3"/>
      <c r="J11" s="24"/>
      <c r="K11" s="23"/>
      <c r="L11" s="3"/>
      <c r="M11" s="3"/>
      <c r="N11" s="3"/>
      <c r="O11" s="3"/>
      <c r="P11" s="3"/>
      <c r="Q11" s="3"/>
      <c r="R11" s="3"/>
      <c r="S11" s="3"/>
      <c r="T11" s="3"/>
      <c r="U11" s="3"/>
      <c r="V11" s="24"/>
      <c r="W11" s="15"/>
      <c r="X11" s="2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24"/>
      <c r="AJ11" s="2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24"/>
      <c r="AV11" s="2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24"/>
      <c r="BH11" s="2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24"/>
      <c r="BT11" s="2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24"/>
      <c r="CF11" s="2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24"/>
      <c r="CR11" s="15"/>
      <c r="CS11" s="2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24"/>
      <c r="DF11" s="2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24"/>
      <c r="DS11" s="2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24"/>
      <c r="EF11" s="15"/>
      <c r="EG11" s="2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24"/>
      <c r="FA11" s="16"/>
      <c r="FB11" s="48"/>
      <c r="FC11" s="23"/>
      <c r="FD11" s="3"/>
      <c r="FE11" s="3"/>
      <c r="FF11" s="3"/>
      <c r="FG11" s="3"/>
      <c r="FH11" s="3"/>
      <c r="FI11" s="3"/>
      <c r="FJ11" s="24"/>
      <c r="FK11" s="23"/>
      <c r="FL11" s="3"/>
      <c r="FM11" s="3"/>
      <c r="FN11" s="3"/>
      <c r="FO11" s="3"/>
      <c r="FP11" s="24"/>
      <c r="FQ11" s="23"/>
      <c r="FR11" s="3"/>
      <c r="FS11" s="3"/>
      <c r="FT11" s="3"/>
      <c r="FU11" s="3"/>
      <c r="FV11" s="3"/>
      <c r="FW11" s="3"/>
      <c r="FX11" s="3"/>
      <c r="FY11" s="3"/>
      <c r="FZ11" s="3"/>
      <c r="GA11" s="24"/>
      <c r="GB11" s="2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24"/>
      <c r="GR11" s="16"/>
      <c r="GS11" s="23"/>
      <c r="GT11" s="3"/>
      <c r="GU11" s="3"/>
      <c r="GV11" s="24"/>
      <c r="GW11" s="24"/>
      <c r="GX11" s="24"/>
      <c r="GY11" s="16"/>
      <c r="GZ11" s="18"/>
      <c r="HA11" s="23"/>
      <c r="HB11" s="24"/>
      <c r="HC11" s="48"/>
      <c r="HD11" s="48"/>
      <c r="HE11" s="23"/>
      <c r="HF11" s="24"/>
    </row>
    <row r="12" spans="1:214" s="14" customFormat="1" x14ac:dyDescent="0.25">
      <c r="A12" s="23"/>
      <c r="B12" s="3"/>
      <c r="C12" s="3"/>
      <c r="D12" s="3"/>
      <c r="E12" s="3"/>
      <c r="F12" s="3"/>
      <c r="G12" s="3"/>
      <c r="H12" s="3"/>
      <c r="I12" s="3"/>
      <c r="J12" s="24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  <c r="V12" s="24"/>
      <c r="W12" s="15"/>
      <c r="X12" s="2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24"/>
      <c r="AJ12" s="2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24"/>
      <c r="AV12" s="2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24"/>
      <c r="BH12" s="2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24"/>
      <c r="BT12" s="2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24"/>
      <c r="CF12" s="2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24"/>
      <c r="CR12" s="15"/>
      <c r="CS12" s="2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24"/>
      <c r="DF12" s="2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24"/>
      <c r="DS12" s="2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24"/>
      <c r="EF12" s="15"/>
      <c r="EG12" s="2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24"/>
      <c r="FA12" s="16"/>
      <c r="FB12" s="48"/>
      <c r="FC12" s="23"/>
      <c r="FD12" s="3"/>
      <c r="FE12" s="3"/>
      <c r="FF12" s="3"/>
      <c r="FG12" s="3"/>
      <c r="FH12" s="3"/>
      <c r="FI12" s="3"/>
      <c r="FJ12" s="24"/>
      <c r="FK12" s="23"/>
      <c r="FL12" s="3"/>
      <c r="FM12" s="3"/>
      <c r="FN12" s="3"/>
      <c r="FO12" s="3"/>
      <c r="FP12" s="24"/>
      <c r="FQ12" s="23"/>
      <c r="FR12" s="3"/>
      <c r="FS12" s="3"/>
      <c r="FT12" s="3"/>
      <c r="FU12" s="3"/>
      <c r="FV12" s="3"/>
      <c r="FW12" s="3"/>
      <c r="FX12" s="3"/>
      <c r="FY12" s="3"/>
      <c r="FZ12" s="3"/>
      <c r="GA12" s="24"/>
      <c r="GB12" s="2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24"/>
      <c r="GR12" s="16"/>
      <c r="GS12" s="23"/>
      <c r="GT12" s="3"/>
      <c r="GU12" s="3"/>
      <c r="GV12" s="24"/>
      <c r="GW12" s="24"/>
      <c r="GX12" s="24"/>
      <c r="GY12" s="16"/>
      <c r="GZ12" s="18"/>
      <c r="HA12" s="23"/>
      <c r="HB12" s="24"/>
      <c r="HC12" s="48"/>
      <c r="HD12" s="48"/>
      <c r="HE12" s="23"/>
      <c r="HF12" s="24"/>
    </row>
    <row r="13" spans="1:214" s="14" customFormat="1" x14ac:dyDescent="0.25">
      <c r="A13" s="23"/>
      <c r="B13" s="3"/>
      <c r="C13" s="3"/>
      <c r="D13" s="3"/>
      <c r="E13" s="3"/>
      <c r="F13" s="3"/>
      <c r="G13" s="3"/>
      <c r="H13" s="3"/>
      <c r="I13" s="3"/>
      <c r="J13" s="24"/>
      <c r="K13" s="23"/>
      <c r="L13" s="3"/>
      <c r="M13" s="3"/>
      <c r="N13" s="3"/>
      <c r="O13" s="3"/>
      <c r="P13" s="3"/>
      <c r="Q13" s="3"/>
      <c r="R13" s="3"/>
      <c r="S13" s="3"/>
      <c r="T13" s="3"/>
      <c r="U13" s="3"/>
      <c r="V13" s="24"/>
      <c r="W13" s="15"/>
      <c r="X13" s="2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24"/>
      <c r="AJ13" s="2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24"/>
      <c r="AV13" s="2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24"/>
      <c r="BH13" s="2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24"/>
      <c r="BT13" s="2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24"/>
      <c r="CF13" s="2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24"/>
      <c r="CR13" s="15"/>
      <c r="CS13" s="2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24"/>
      <c r="DF13" s="2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24"/>
      <c r="DS13" s="2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24"/>
      <c r="EF13" s="15"/>
      <c r="EG13" s="2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24"/>
      <c r="FA13" s="16"/>
      <c r="FB13" s="48"/>
      <c r="FC13" s="23"/>
      <c r="FD13" s="3"/>
      <c r="FE13" s="3"/>
      <c r="FF13" s="3"/>
      <c r="FG13" s="3"/>
      <c r="FH13" s="3"/>
      <c r="FI13" s="3"/>
      <c r="FJ13" s="24"/>
      <c r="FK13" s="23"/>
      <c r="FL13" s="3"/>
      <c r="FM13" s="3"/>
      <c r="FN13" s="3"/>
      <c r="FO13" s="3"/>
      <c r="FP13" s="24"/>
      <c r="FQ13" s="23"/>
      <c r="FR13" s="3"/>
      <c r="FS13" s="3"/>
      <c r="FT13" s="3"/>
      <c r="FU13" s="3"/>
      <c r="FV13" s="3"/>
      <c r="FW13" s="3"/>
      <c r="FX13" s="3"/>
      <c r="FY13" s="3"/>
      <c r="FZ13" s="3"/>
      <c r="GA13" s="24"/>
      <c r="GB13" s="2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24"/>
      <c r="GR13" s="16"/>
      <c r="GS13" s="23"/>
      <c r="GT13" s="3"/>
      <c r="GU13" s="3"/>
      <c r="GV13" s="24"/>
      <c r="GW13" s="24"/>
      <c r="GX13" s="24"/>
      <c r="GY13" s="16"/>
      <c r="GZ13" s="18"/>
      <c r="HA13" s="23"/>
      <c r="HB13" s="24"/>
      <c r="HC13" s="48"/>
      <c r="HD13" s="48"/>
      <c r="HE13" s="23"/>
      <c r="HF13" s="24"/>
    </row>
    <row r="14" spans="1:214" s="14" customFormat="1" x14ac:dyDescent="0.25">
      <c r="A14" s="23"/>
      <c r="B14" s="3"/>
      <c r="C14" s="3"/>
      <c r="D14" s="3"/>
      <c r="E14" s="3"/>
      <c r="F14" s="3"/>
      <c r="G14" s="3"/>
      <c r="H14" s="3"/>
      <c r="I14" s="3"/>
      <c r="J14" s="24"/>
      <c r="K14" s="23"/>
      <c r="L14" s="3"/>
      <c r="M14" s="3"/>
      <c r="N14" s="3"/>
      <c r="O14" s="3"/>
      <c r="P14" s="3"/>
      <c r="Q14" s="3"/>
      <c r="R14" s="3"/>
      <c r="S14" s="3"/>
      <c r="T14" s="3"/>
      <c r="U14" s="3"/>
      <c r="V14" s="24"/>
      <c r="W14" s="15"/>
      <c r="X14" s="2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24"/>
      <c r="AJ14" s="2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24"/>
      <c r="AV14" s="2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24"/>
      <c r="BH14" s="2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24"/>
      <c r="BT14" s="2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24"/>
      <c r="CF14" s="2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24"/>
      <c r="CR14" s="15"/>
      <c r="CS14" s="2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24"/>
      <c r="DF14" s="2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24"/>
      <c r="DS14" s="2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24"/>
      <c r="EF14" s="15"/>
      <c r="EG14" s="2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24"/>
      <c r="FA14" s="16"/>
      <c r="FB14" s="48"/>
      <c r="FC14" s="23"/>
      <c r="FD14" s="3"/>
      <c r="FE14" s="3"/>
      <c r="FF14" s="3"/>
      <c r="FG14" s="3"/>
      <c r="FH14" s="3"/>
      <c r="FI14" s="3"/>
      <c r="FJ14" s="24"/>
      <c r="FK14" s="23"/>
      <c r="FL14" s="3"/>
      <c r="FM14" s="3"/>
      <c r="FN14" s="3"/>
      <c r="FO14" s="3"/>
      <c r="FP14" s="24"/>
      <c r="FQ14" s="23"/>
      <c r="FR14" s="3"/>
      <c r="FS14" s="3"/>
      <c r="FT14" s="3"/>
      <c r="FU14" s="3"/>
      <c r="FV14" s="3"/>
      <c r="FW14" s="3"/>
      <c r="FX14" s="3"/>
      <c r="FY14" s="3"/>
      <c r="FZ14" s="3"/>
      <c r="GA14" s="24"/>
      <c r="GB14" s="2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24"/>
      <c r="GR14" s="16"/>
      <c r="GS14" s="23"/>
      <c r="GT14" s="3"/>
      <c r="GU14" s="3"/>
      <c r="GV14" s="24"/>
      <c r="GW14" s="24"/>
      <c r="GX14" s="24"/>
      <c r="GY14" s="16"/>
      <c r="GZ14" s="18"/>
      <c r="HA14" s="23"/>
      <c r="HB14" s="24"/>
      <c r="HC14" s="48"/>
      <c r="HD14" s="48"/>
      <c r="HE14" s="23"/>
      <c r="HF14" s="24"/>
    </row>
    <row r="15" spans="1:214" s="14" customFormat="1" x14ac:dyDescent="0.25">
      <c r="A15" s="23"/>
      <c r="B15" s="3"/>
      <c r="C15" s="3"/>
      <c r="D15" s="3"/>
      <c r="E15" s="3"/>
      <c r="F15" s="3"/>
      <c r="G15" s="3"/>
      <c r="H15" s="3"/>
      <c r="I15" s="3"/>
      <c r="J15" s="24"/>
      <c r="K15" s="23"/>
      <c r="L15" s="3"/>
      <c r="M15" s="3"/>
      <c r="N15" s="3"/>
      <c r="O15" s="3"/>
      <c r="P15" s="3"/>
      <c r="Q15" s="3"/>
      <c r="R15" s="3"/>
      <c r="S15" s="3"/>
      <c r="T15" s="3"/>
      <c r="U15" s="3"/>
      <c r="V15" s="24"/>
      <c r="W15" s="15"/>
      <c r="X15" s="2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24"/>
      <c r="AJ15" s="2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24"/>
      <c r="AV15" s="2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24"/>
      <c r="BH15" s="2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24"/>
      <c r="BT15" s="2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24"/>
      <c r="CF15" s="2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24"/>
      <c r="CR15" s="15"/>
      <c r="CS15" s="2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24"/>
      <c r="DF15" s="2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24"/>
      <c r="DS15" s="2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24"/>
      <c r="EF15" s="15"/>
      <c r="EG15" s="2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24"/>
      <c r="FA15" s="16"/>
      <c r="FB15" s="48"/>
      <c r="FC15" s="23"/>
      <c r="FD15" s="3"/>
      <c r="FE15" s="3"/>
      <c r="FF15" s="3"/>
      <c r="FG15" s="3"/>
      <c r="FH15" s="3"/>
      <c r="FI15" s="3"/>
      <c r="FJ15" s="24"/>
      <c r="FK15" s="23"/>
      <c r="FL15" s="3"/>
      <c r="FM15" s="3"/>
      <c r="FN15" s="3"/>
      <c r="FO15" s="3"/>
      <c r="FP15" s="24"/>
      <c r="FQ15" s="23"/>
      <c r="FR15" s="3"/>
      <c r="FS15" s="3"/>
      <c r="FT15" s="3"/>
      <c r="FU15" s="3"/>
      <c r="FV15" s="3"/>
      <c r="FW15" s="3"/>
      <c r="FX15" s="3"/>
      <c r="FY15" s="3"/>
      <c r="FZ15" s="3"/>
      <c r="GA15" s="24"/>
      <c r="GB15" s="2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24"/>
      <c r="GR15" s="16"/>
      <c r="GS15" s="23"/>
      <c r="GT15" s="3"/>
      <c r="GU15" s="3"/>
      <c r="GV15" s="24"/>
      <c r="GW15" s="24"/>
      <c r="GX15" s="24"/>
      <c r="GY15" s="16"/>
      <c r="GZ15" s="18"/>
      <c r="HA15" s="23"/>
      <c r="HB15" s="24"/>
      <c r="HC15" s="48"/>
      <c r="HD15" s="48"/>
      <c r="HE15" s="23"/>
      <c r="HF15" s="24"/>
    </row>
    <row r="16" spans="1:214" s="14" customFormat="1" x14ac:dyDescent="0.25">
      <c r="A16" s="23"/>
      <c r="B16" s="3"/>
      <c r="C16" s="3"/>
      <c r="D16" s="3"/>
      <c r="E16" s="3"/>
      <c r="F16" s="3"/>
      <c r="G16" s="3"/>
      <c r="H16" s="3"/>
      <c r="I16" s="3"/>
      <c r="J16" s="24"/>
      <c r="K16" s="23"/>
      <c r="L16" s="3"/>
      <c r="M16" s="3"/>
      <c r="N16" s="3"/>
      <c r="O16" s="3"/>
      <c r="P16" s="3"/>
      <c r="Q16" s="3"/>
      <c r="R16" s="3"/>
      <c r="S16" s="3"/>
      <c r="T16" s="3"/>
      <c r="U16" s="3"/>
      <c r="V16" s="24"/>
      <c r="W16" s="15"/>
      <c r="X16" s="2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24"/>
      <c r="AJ16" s="2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24"/>
      <c r="AV16" s="2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24"/>
      <c r="BH16" s="2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24"/>
      <c r="BT16" s="2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24"/>
      <c r="CF16" s="2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24"/>
      <c r="CR16" s="15"/>
      <c r="CS16" s="2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24"/>
      <c r="DF16" s="2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24"/>
      <c r="DS16" s="2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24"/>
      <c r="EF16" s="15"/>
      <c r="EG16" s="2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24"/>
      <c r="FA16" s="16"/>
      <c r="FB16" s="48"/>
      <c r="FC16" s="23"/>
      <c r="FD16" s="3"/>
      <c r="FE16" s="3"/>
      <c r="FF16" s="3"/>
      <c r="FG16" s="3"/>
      <c r="FH16" s="3"/>
      <c r="FI16" s="3"/>
      <c r="FJ16" s="24"/>
      <c r="FK16" s="23"/>
      <c r="FL16" s="3"/>
      <c r="FM16" s="3"/>
      <c r="FN16" s="3"/>
      <c r="FO16" s="3"/>
      <c r="FP16" s="24"/>
      <c r="FQ16" s="23"/>
      <c r="FR16" s="3"/>
      <c r="FS16" s="3"/>
      <c r="FT16" s="3"/>
      <c r="FU16" s="3"/>
      <c r="FV16" s="3"/>
      <c r="FW16" s="3"/>
      <c r="FX16" s="3"/>
      <c r="FY16" s="3"/>
      <c r="FZ16" s="3"/>
      <c r="GA16" s="24"/>
      <c r="GB16" s="2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24"/>
      <c r="GR16" s="16"/>
      <c r="GS16" s="23"/>
      <c r="GT16" s="3"/>
      <c r="GU16" s="3"/>
      <c r="GV16" s="24"/>
      <c r="GW16" s="24"/>
      <c r="GX16" s="24"/>
      <c r="GY16" s="16"/>
      <c r="GZ16" s="18"/>
      <c r="HA16" s="23"/>
      <c r="HB16" s="24"/>
      <c r="HC16" s="48"/>
      <c r="HD16" s="48"/>
      <c r="HE16" s="23"/>
      <c r="HF16" s="24"/>
    </row>
    <row r="17" spans="1:214" s="14" customFormat="1" x14ac:dyDescent="0.25">
      <c r="A17" s="23"/>
      <c r="B17" s="3"/>
      <c r="C17" s="3"/>
      <c r="D17" s="3"/>
      <c r="E17" s="3"/>
      <c r="F17" s="3"/>
      <c r="G17" s="3"/>
      <c r="H17" s="3"/>
      <c r="I17" s="3"/>
      <c r="J17" s="24"/>
      <c r="K17" s="23"/>
      <c r="L17" s="3"/>
      <c r="M17" s="3"/>
      <c r="N17" s="3"/>
      <c r="O17" s="3"/>
      <c r="P17" s="3"/>
      <c r="Q17" s="3"/>
      <c r="R17" s="3"/>
      <c r="S17" s="3"/>
      <c r="T17" s="3"/>
      <c r="U17" s="3"/>
      <c r="V17" s="24"/>
      <c r="W17" s="15"/>
      <c r="X17" s="2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24"/>
      <c r="AJ17" s="2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24"/>
      <c r="AV17" s="2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24"/>
      <c r="BH17" s="2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24"/>
      <c r="BT17" s="2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24"/>
      <c r="CF17" s="2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24"/>
      <c r="CR17" s="15"/>
      <c r="CS17" s="2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24"/>
      <c r="DF17" s="2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24"/>
      <c r="DS17" s="2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24"/>
      <c r="EF17" s="15"/>
      <c r="EG17" s="2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24"/>
      <c r="FA17" s="16"/>
      <c r="FB17" s="48"/>
      <c r="FC17" s="23"/>
      <c r="FD17" s="3"/>
      <c r="FE17" s="3"/>
      <c r="FF17" s="3"/>
      <c r="FG17" s="3"/>
      <c r="FH17" s="3"/>
      <c r="FI17" s="3"/>
      <c r="FJ17" s="24"/>
      <c r="FK17" s="23"/>
      <c r="FL17" s="3"/>
      <c r="FM17" s="3"/>
      <c r="FN17" s="3"/>
      <c r="FO17" s="3"/>
      <c r="FP17" s="24"/>
      <c r="FQ17" s="23"/>
      <c r="FR17" s="3"/>
      <c r="FS17" s="3"/>
      <c r="FT17" s="3"/>
      <c r="FU17" s="3"/>
      <c r="FV17" s="3"/>
      <c r="FW17" s="3"/>
      <c r="FX17" s="3"/>
      <c r="FY17" s="3"/>
      <c r="FZ17" s="3"/>
      <c r="GA17" s="24"/>
      <c r="GB17" s="2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24"/>
      <c r="GR17" s="16"/>
      <c r="GS17" s="23"/>
      <c r="GT17" s="3"/>
      <c r="GU17" s="3"/>
      <c r="GV17" s="24"/>
      <c r="GW17" s="24"/>
      <c r="GX17" s="24"/>
      <c r="GY17" s="16"/>
      <c r="GZ17" s="18"/>
      <c r="HA17" s="23"/>
      <c r="HB17" s="24"/>
      <c r="HC17" s="48"/>
      <c r="HD17" s="48"/>
      <c r="HE17" s="23"/>
      <c r="HF17" s="24"/>
    </row>
    <row r="18" spans="1:214" s="14" customFormat="1" x14ac:dyDescent="0.25">
      <c r="A18" s="23"/>
      <c r="B18" s="3"/>
      <c r="C18" s="3"/>
      <c r="D18" s="3"/>
      <c r="E18" s="3"/>
      <c r="F18" s="3"/>
      <c r="G18" s="3"/>
      <c r="H18" s="3"/>
      <c r="I18" s="3"/>
      <c r="J18" s="24"/>
      <c r="K18" s="23"/>
      <c r="L18" s="3"/>
      <c r="M18" s="3"/>
      <c r="N18" s="3"/>
      <c r="O18" s="3"/>
      <c r="P18" s="3"/>
      <c r="Q18" s="3"/>
      <c r="R18" s="3"/>
      <c r="S18" s="3"/>
      <c r="T18" s="3"/>
      <c r="U18" s="3"/>
      <c r="V18" s="24"/>
      <c r="W18" s="15"/>
      <c r="X18" s="2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24"/>
      <c r="AJ18" s="2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24"/>
      <c r="AV18" s="2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24"/>
      <c r="BH18" s="2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24"/>
      <c r="BT18" s="2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24"/>
      <c r="CF18" s="2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24"/>
      <c r="CR18" s="15"/>
      <c r="CS18" s="2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24"/>
      <c r="DF18" s="2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24"/>
      <c r="DS18" s="2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24"/>
      <c r="EF18" s="15"/>
      <c r="EG18" s="2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24"/>
      <c r="FA18" s="16"/>
      <c r="FB18" s="48"/>
      <c r="FC18" s="23"/>
      <c r="FD18" s="3"/>
      <c r="FE18" s="3"/>
      <c r="FF18" s="3"/>
      <c r="FG18" s="3"/>
      <c r="FH18" s="3"/>
      <c r="FI18" s="3"/>
      <c r="FJ18" s="24"/>
      <c r="FK18" s="23"/>
      <c r="FL18" s="3"/>
      <c r="FM18" s="3"/>
      <c r="FN18" s="3"/>
      <c r="FO18" s="3"/>
      <c r="FP18" s="24"/>
      <c r="FQ18" s="23"/>
      <c r="FR18" s="3"/>
      <c r="FS18" s="3"/>
      <c r="FT18" s="3"/>
      <c r="FU18" s="3"/>
      <c r="FV18" s="3"/>
      <c r="FW18" s="3"/>
      <c r="FX18" s="3"/>
      <c r="FY18" s="3"/>
      <c r="FZ18" s="3"/>
      <c r="GA18" s="24"/>
      <c r="GB18" s="2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24"/>
      <c r="GR18" s="16"/>
      <c r="GS18" s="23"/>
      <c r="GT18" s="3"/>
      <c r="GU18" s="3"/>
      <c r="GV18" s="24"/>
      <c r="GW18" s="24"/>
      <c r="GX18" s="24"/>
      <c r="GY18" s="16"/>
      <c r="GZ18" s="18"/>
      <c r="HA18" s="23"/>
      <c r="HB18" s="24"/>
      <c r="HC18" s="48"/>
      <c r="HD18" s="48"/>
      <c r="HE18" s="23"/>
      <c r="HF18" s="24"/>
    </row>
    <row r="19" spans="1:214" s="14" customFormat="1" ht="15.75" thickBot="1" x14ac:dyDescent="0.3">
      <c r="A19" s="25"/>
      <c r="B19" s="26"/>
      <c r="C19" s="26"/>
      <c r="D19" s="26"/>
      <c r="E19" s="26"/>
      <c r="F19" s="26"/>
      <c r="G19" s="26"/>
      <c r="H19" s="26"/>
      <c r="I19" s="26"/>
      <c r="J19" s="27"/>
      <c r="K19" s="25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7"/>
      <c r="W19" s="15"/>
      <c r="X19" s="25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7"/>
      <c r="AJ19" s="25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7"/>
      <c r="AV19" s="25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7"/>
      <c r="BH19" s="25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7"/>
      <c r="BT19" s="25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7"/>
      <c r="CF19" s="25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7"/>
      <c r="CR19" s="15"/>
      <c r="CS19" s="25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7"/>
      <c r="DF19" s="25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7"/>
      <c r="DS19" s="25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7"/>
      <c r="EF19" s="15"/>
      <c r="EG19" s="25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7"/>
      <c r="FA19" s="16"/>
      <c r="FB19" s="49"/>
      <c r="FC19" s="25"/>
      <c r="FD19" s="26"/>
      <c r="FE19" s="26"/>
      <c r="FF19" s="26"/>
      <c r="FG19" s="26"/>
      <c r="FH19" s="26"/>
      <c r="FI19" s="26"/>
      <c r="FJ19" s="27"/>
      <c r="FK19" s="25"/>
      <c r="FL19" s="26"/>
      <c r="FM19" s="26"/>
      <c r="FN19" s="26"/>
      <c r="FO19" s="26"/>
      <c r="FP19" s="27"/>
      <c r="FQ19" s="25"/>
      <c r="FR19" s="26"/>
      <c r="FS19" s="26"/>
      <c r="FT19" s="26"/>
      <c r="FU19" s="26"/>
      <c r="FV19" s="26"/>
      <c r="FW19" s="26"/>
      <c r="FX19" s="26"/>
      <c r="FY19" s="26"/>
      <c r="FZ19" s="26"/>
      <c r="GA19" s="27"/>
      <c r="GB19" s="25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7"/>
      <c r="GR19" s="16"/>
      <c r="GS19" s="25"/>
      <c r="GT19" s="26"/>
      <c r="GU19" s="26"/>
      <c r="GV19" s="27"/>
      <c r="GW19" s="27"/>
      <c r="GX19" s="27"/>
      <c r="GY19" s="16"/>
      <c r="GZ19" s="51"/>
      <c r="HA19" s="25"/>
      <c r="HB19" s="27"/>
      <c r="HC19" s="49"/>
      <c r="HD19" s="49"/>
      <c r="HE19" s="25"/>
      <c r="HF19" s="27"/>
    </row>
  </sheetData>
  <mergeCells count="43">
    <mergeCell ref="A1:V1"/>
    <mergeCell ref="J2:J4"/>
    <mergeCell ref="I2:I4"/>
    <mergeCell ref="H2:H4"/>
    <mergeCell ref="G2:G4"/>
    <mergeCell ref="F2:F4"/>
    <mergeCell ref="E2:E4"/>
    <mergeCell ref="D2:D4"/>
    <mergeCell ref="C2:C4"/>
    <mergeCell ref="B2:B4"/>
    <mergeCell ref="A2:A4"/>
    <mergeCell ref="K2:V3"/>
    <mergeCell ref="BH2:CQ2"/>
    <mergeCell ref="BH3:BS3"/>
    <mergeCell ref="BT3:CE3"/>
    <mergeCell ref="CF3:CQ3"/>
    <mergeCell ref="X1:CQ1"/>
    <mergeCell ref="X3:AI3"/>
    <mergeCell ref="AJ3:AU3"/>
    <mergeCell ref="AV3:BG3"/>
    <mergeCell ref="X2:BG2"/>
    <mergeCell ref="CS3:DE3"/>
    <mergeCell ref="DF3:DR3"/>
    <mergeCell ref="DS3:EE3"/>
    <mergeCell ref="CS2:EE2"/>
    <mergeCell ref="CS1:EE1"/>
    <mergeCell ref="EG1:EZ1"/>
    <mergeCell ref="EG2:EZ3"/>
    <mergeCell ref="FB2:FB4"/>
    <mergeCell ref="FC2:FJ3"/>
    <mergeCell ref="FK2:FP4"/>
    <mergeCell ref="GB2:GQ3"/>
    <mergeCell ref="FB1:GQ1"/>
    <mergeCell ref="GS2:GV3"/>
    <mergeCell ref="GW2:GW4"/>
    <mergeCell ref="GX2:GX4"/>
    <mergeCell ref="GS1:GX1"/>
    <mergeCell ref="FQ2:GA3"/>
    <mergeCell ref="GZ2:GZ4"/>
    <mergeCell ref="HA2:HB3"/>
    <mergeCell ref="HC2:HC4"/>
    <mergeCell ref="HD2:HD4"/>
    <mergeCell ref="HE2:H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17</vt:i4>
      </vt:variant>
    </vt:vector>
  </HeadingPairs>
  <TitlesOfParts>
    <vt:vector size="20" baseType="lpstr">
      <vt:lpstr>описание</vt:lpstr>
      <vt:lpstr>анкета</vt:lpstr>
      <vt:lpstr>свод  итог</vt:lpstr>
      <vt:lpstr>воздействие</vt:lpstr>
      <vt:lpstr>Выбор</vt:lpstr>
      <vt:lpstr>выручка</vt:lpstr>
      <vt:lpstr>геогр</vt:lpstr>
      <vt:lpstr>динамика</vt:lpstr>
      <vt:lpstr>динамика_лучше</vt:lpstr>
      <vt:lpstr>значимость</vt:lpstr>
      <vt:lpstr>модель</vt:lpstr>
      <vt:lpstr>анкета!Область_печати</vt:lpstr>
      <vt:lpstr>описание!Область_печати</vt:lpstr>
      <vt:lpstr>офис_долл</vt:lpstr>
      <vt:lpstr>оценка</vt:lpstr>
      <vt:lpstr>приоритет</vt:lpstr>
      <vt:lpstr>проц</vt:lpstr>
      <vt:lpstr>Специализация</vt:lpstr>
      <vt:lpstr>цена</vt:lpstr>
      <vt:lpstr>Языки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2016-02-25T11:58:55Z</cp:lastPrinted>
  <dcterms:created xsi:type="dcterms:W3CDTF">2016-02-08T09:29:01Z</dcterms:created>
  <dcterms:modified xsi:type="dcterms:W3CDTF">2016-02-25T13:40:23Z</dcterms:modified>
</cp:coreProperties>
</file>